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rdinalengineering.sharepoint.us/sites/C-Power/Shared Documents/Teamer RFTS 13 - Overvoltage Protection/Matlab Data/"/>
    </mc:Choice>
  </mc:AlternateContent>
  <xr:revisionPtr revIDLastSave="59" documentId="8_{6A02D24B-4DFE-4FDF-A0CF-609110DF7DE6}" xr6:coauthVersionLast="47" xr6:coauthVersionMax="47" xr10:uidLastSave="{EC31F2C8-F560-4C00-AA46-8C6FB8CBA03C}"/>
  <bookViews>
    <workbookView xWindow="-108" yWindow="-108" windowWidth="23256" windowHeight="12456" activeTab="2" xr2:uid="{C251BF22-0C76-410F-B33B-783BCF41C32A}"/>
  </bookViews>
  <sheets>
    <sheet name="mat file variables" sheetId="6" r:id="rId1"/>
    <sheet name="overview" sheetId="4" r:id="rId2"/>
    <sheet name="ovrVol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3" i="3" l="1"/>
  <c r="AG14" i="3"/>
  <c r="Z36" i="3"/>
  <c r="Z31" i="3" l="1"/>
  <c r="S51" i="3"/>
  <c r="S40" i="3"/>
  <c r="S34" i="3"/>
  <c r="L22" i="3"/>
  <c r="L17" i="3"/>
  <c r="D53" i="3"/>
  <c r="D11" i="3"/>
  <c r="Q30" i="4" l="1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S6" i="4"/>
  <c r="R6" i="4"/>
  <c r="Q6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4" i="4"/>
  <c r="O13" i="4"/>
  <c r="O12" i="4"/>
  <c r="O11" i="4"/>
  <c r="O10" i="4"/>
  <c r="O9" i="4"/>
  <c r="O8" i="4"/>
  <c r="O7" i="4"/>
  <c r="O6" i="4"/>
  <c r="O15" i="4"/>
  <c r="N29" i="4"/>
  <c r="N28" i="4"/>
  <c r="N27" i="4"/>
  <c r="N26" i="4"/>
  <c r="N25" i="4"/>
  <c r="N24" i="4"/>
  <c r="N23" i="4"/>
  <c r="N22" i="4"/>
  <c r="N21" i="4"/>
  <c r="N20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19" i="4"/>
  <c r="K30" i="4"/>
  <c r="J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H30" i="4"/>
  <c r="I30" i="4" s="1"/>
  <c r="AJ15" i="3"/>
  <c r="AJ3" i="3"/>
  <c r="AC32" i="3"/>
  <c r="AC3" i="3"/>
  <c r="V41" i="3"/>
  <c r="V35" i="3"/>
  <c r="V3" i="3"/>
  <c r="O18" i="3"/>
  <c r="O3" i="3"/>
  <c r="G12" i="3"/>
  <c r="G3" i="3"/>
  <c r="E10" i="3"/>
  <c r="E9" i="3"/>
  <c r="E8" i="3"/>
  <c r="E7" i="3"/>
  <c r="E6" i="3"/>
  <c r="E5" i="3"/>
  <c r="O30" i="4" l="1"/>
</calcChain>
</file>

<file path=xl/sharedStrings.xml><?xml version="1.0" encoding="utf-8"?>
<sst xmlns="http://schemas.openxmlformats.org/spreadsheetml/2006/main" count="221" uniqueCount="121">
  <si>
    <t>Variable name</t>
  </si>
  <si>
    <t>Size</t>
  </si>
  <si>
    <t>unit</t>
  </si>
  <si>
    <t>Description</t>
  </si>
  <si>
    <t>time</t>
  </si>
  <si>
    <t>1 x samples</t>
  </si>
  <si>
    <t>sec</t>
  </si>
  <si>
    <t>Time vector with sampling rate of: 10Hz for operational seas cases, and 25Hz for extreme seas cases</t>
  </si>
  <si>
    <t>genVel</t>
  </si>
  <si>
    <t>rad/s</t>
  </si>
  <si>
    <t>Relative velocity of PTO axis of rotation in nacelle LSA (rotor wrt stator)</t>
  </si>
  <si>
    <t>genTorq</t>
  </si>
  <si>
    <t>Nm</t>
  </si>
  <si>
    <t>Generator torque (not including mechanical friction), in nacelle LSA</t>
  </si>
  <si>
    <t>genElec</t>
  </si>
  <si>
    <t>W</t>
  </si>
  <si>
    <t>Generator output power (input to electric plant)</t>
  </si>
  <si>
    <t>genVolt</t>
  </si>
  <si>
    <t>V</t>
  </si>
  <si>
    <t>Generator output voltage (input to electric plant)</t>
  </si>
  <si>
    <t>ovrV.peak</t>
  </si>
  <si>
    <t>events x 1</t>
  </si>
  <si>
    <t>Overvoltage event peak (per event)</t>
  </si>
  <si>
    <t>ovrV.ind0</t>
  </si>
  <si>
    <t>index</t>
  </si>
  <si>
    <t>1st index above voltage threshold (per event)</t>
  </si>
  <si>
    <t>ovrV.ind1</t>
  </si>
  <si>
    <t>Last index above voltage threshold (per event)</t>
  </si>
  <si>
    <t>ovrV.len</t>
  </si>
  <si>
    <t>Time spent over voltage (per event)</t>
  </si>
  <si>
    <t>A total of 24 operational sea states are used to characterize the annual resource at PacWave South</t>
  </si>
  <si>
    <t>These are listed on 'overview', with annual occurrence rate (occ) of each sea state, and other characteristics</t>
  </si>
  <si>
    <t>Hydrodynamic simulations were run for each, resulting in time domain output of generator speed, torque, and voltage, etc.</t>
  </si>
  <si>
    <t>Simulations performed using Ansys AQWA NAUT v16</t>
  </si>
  <si>
    <t>Simulation time step was 0.02s (50Hz), but data was downsampled to 0.1s (10Hz)</t>
  </si>
  <si>
    <t>Total time simulated, minus the 60 s ramp up period, is tabulated as 't' on 'overview' sheet</t>
  </si>
  <si>
    <t>In cases where the float 'overtops' the nacelle, results with float in aft position are removed from the evaluation window</t>
  </si>
  <si>
    <t>In all cases, the beginning and end of the evaluation window are trimmed such that only complete voltage oscillations are included</t>
  </si>
  <si>
    <t>Time domain signals provided include only those samples in the evaluation window</t>
  </si>
  <si>
    <t>Variable 'time' is elapsed time over the evaluation window, starting at t=0</t>
  </si>
  <si>
    <t>For each overvoltage event, the variable 'ovrV' includes peak voltage, indices at the beginning and end of peak, and the length of time above peak</t>
  </si>
  <si>
    <t>Sheet 'overview' tabulates the 24 operational sea states, along with other characteristics, including annual occurrence rate, length of eval window, and number of overvoltage events per sea state</t>
  </si>
  <si>
    <t>Sheet 'ovrVolt' tabulates all overvoltage events for the 24 sea states</t>
  </si>
  <si>
    <t>Overvoltage threshold considered in this analysis: 880 V</t>
  </si>
  <si>
    <t>Dataset used for this analysis: ovrVolt_30sep2024.zip</t>
  </si>
  <si>
    <t>elecGen</t>
  </si>
  <si>
    <t>overspeed events</t>
  </si>
  <si>
    <t>Index</t>
  </si>
  <si>
    <t>fileName</t>
  </si>
  <si>
    <t>Hm0 [m]</t>
  </si>
  <si>
    <t>Te [s]</t>
  </si>
  <si>
    <t>Tz [s]</t>
  </si>
  <si>
    <t>t [s]</t>
  </si>
  <si>
    <t>eval t [s]</t>
  </si>
  <si>
    <t>occ [1/1e4]</t>
  </si>
  <si>
    <t>J [kW/m]</t>
  </si>
  <si>
    <t>power [kW]</t>
  </si>
  <si>
    <t>energy [kWh]</t>
  </si>
  <si>
    <t>[N/sim]</t>
  </si>
  <si>
    <t>[N/hr]</t>
  </si>
  <si>
    <t>[N/yr]</t>
  </si>
  <si>
    <t>oss01</t>
  </si>
  <si>
    <t>'N7638cs3'</t>
  </si>
  <si>
    <t>oss02</t>
  </si>
  <si>
    <t>'N7638cs9'</t>
  </si>
  <si>
    <t>oss03</t>
  </si>
  <si>
    <t>'N7638cs15'</t>
  </si>
  <si>
    <t>oss04</t>
  </si>
  <si>
    <t>'N7638cs21'</t>
  </si>
  <si>
    <t>oss05</t>
  </si>
  <si>
    <t>'N7638cs27'</t>
  </si>
  <si>
    <t>oss06</t>
  </si>
  <si>
    <t>'N7638cs33'</t>
  </si>
  <si>
    <t>oss07</t>
  </si>
  <si>
    <t>'N7638cs39'</t>
  </si>
  <si>
    <t>oss08</t>
  </si>
  <si>
    <t>'N7638cs45'</t>
  </si>
  <si>
    <t>oss09</t>
  </si>
  <si>
    <t>'N7638cs51'</t>
  </si>
  <si>
    <t>oss10</t>
  </si>
  <si>
    <t>'N7638cs57'</t>
  </si>
  <si>
    <t>oss11</t>
  </si>
  <si>
    <t>'N7638cs63'</t>
  </si>
  <si>
    <t>oss12</t>
  </si>
  <si>
    <t>'N7638cs69'</t>
  </si>
  <si>
    <t>oss13</t>
  </si>
  <si>
    <t>'N7638cs75'</t>
  </si>
  <si>
    <t>oss14</t>
  </si>
  <si>
    <t>'N7638cs81'</t>
  </si>
  <si>
    <t>oss15</t>
  </si>
  <si>
    <t>'N7638cs87'</t>
  </si>
  <si>
    <t>oss16</t>
  </si>
  <si>
    <t>'N7638cs93'</t>
  </si>
  <si>
    <t>oss17</t>
  </si>
  <si>
    <t>'N7638cs99'</t>
  </si>
  <si>
    <t>oss18</t>
  </si>
  <si>
    <t>'N7638cs105'</t>
  </si>
  <si>
    <t>oss19</t>
  </si>
  <si>
    <t>'N7638cs111'</t>
  </si>
  <si>
    <t>oss20</t>
  </si>
  <si>
    <t>'N7638cs117'</t>
  </si>
  <si>
    <t>oss21</t>
  </si>
  <si>
    <t>'N7638cs123'</t>
  </si>
  <si>
    <t>oss22</t>
  </si>
  <si>
    <t>'N7638cs129'</t>
  </si>
  <si>
    <t>oss23</t>
  </si>
  <si>
    <t>'N7638cs135'</t>
  </si>
  <si>
    <t>oss24</t>
  </si>
  <si>
    <t>'N7638cs141'</t>
  </si>
  <si>
    <t>ss</t>
  </si>
  <si>
    <t>evalWin [s]</t>
  </si>
  <si>
    <t>rate [n/hr]</t>
  </si>
  <si>
    <t>count</t>
  </si>
  <si>
    <t>peak [V]</t>
  </si>
  <si>
    <t>length [s]</t>
  </si>
  <si>
    <t>time [s]</t>
  </si>
  <si>
    <t>ind0</t>
  </si>
  <si>
    <t>ind1</t>
  </si>
  <si>
    <t>EkJ</t>
  </si>
  <si>
    <t>EJ</t>
  </si>
  <si>
    <t>Occ Scaled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</si>
</sst>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95D0-5786-4AEB-81DB-29CC1A774F02}">
  <dimension ref="A1:D41"/>
  <sheetViews>
    <sheetView workbookViewId="0">
      <selection activeCell="D3" sqref="D3"/>
    </sheetView>
  </sheetViews>
  <sheetFormatPr defaultColWidth="9" defaultRowHeight="14.4" x14ac:dyDescent="0.3"/>
  <cols>
    <col min="1" max="1" width="26.6640625" style="1" bestFit="1" customWidth="1"/>
    <col min="2" max="2" width="42.33203125" style="1" customWidth="1"/>
    <col min="3" max="3" width="14.109375" style="1" bestFit="1" customWidth="1"/>
    <col min="4" max="4" width="96.44140625" style="1" customWidth="1"/>
    <col min="5" max="16384" width="9" style="1"/>
  </cols>
  <sheetData>
    <row r="1" spans="1:4" ht="18" x14ac:dyDescent="0.35">
      <c r="A1" s="16"/>
    </row>
    <row r="2" spans="1:4" x14ac:dyDescent="0.3">
      <c r="A2" s="18" t="s">
        <v>0</v>
      </c>
      <c r="B2" s="18" t="s">
        <v>1</v>
      </c>
      <c r="C2" s="18" t="s">
        <v>2</v>
      </c>
      <c r="D2" s="18" t="s">
        <v>3</v>
      </c>
    </row>
    <row r="3" spans="1:4" x14ac:dyDescent="0.3">
      <c r="A3" s="17" t="s">
        <v>4</v>
      </c>
      <c r="B3" s="17" t="s">
        <v>5</v>
      </c>
      <c r="C3" s="17" t="s">
        <v>6</v>
      </c>
      <c r="D3" s="17" t="s">
        <v>7</v>
      </c>
    </row>
    <row r="4" spans="1:4" x14ac:dyDescent="0.3">
      <c r="A4" s="17" t="s">
        <v>8</v>
      </c>
      <c r="B4" s="17" t="s">
        <v>5</v>
      </c>
      <c r="C4" s="17" t="s">
        <v>9</v>
      </c>
      <c r="D4" s="17" t="s">
        <v>10</v>
      </c>
    </row>
    <row r="5" spans="1:4" x14ac:dyDescent="0.3">
      <c r="A5" s="17" t="s">
        <v>11</v>
      </c>
      <c r="B5" s="17" t="s">
        <v>5</v>
      </c>
      <c r="C5" s="17" t="s">
        <v>12</v>
      </c>
      <c r="D5" s="17" t="s">
        <v>13</v>
      </c>
    </row>
    <row r="6" spans="1:4" x14ac:dyDescent="0.3">
      <c r="A6" s="17" t="s">
        <v>14</v>
      </c>
      <c r="B6" s="17" t="s">
        <v>5</v>
      </c>
      <c r="C6" s="17" t="s">
        <v>15</v>
      </c>
      <c r="D6" s="17" t="s">
        <v>16</v>
      </c>
    </row>
    <row r="7" spans="1:4" x14ac:dyDescent="0.3">
      <c r="A7" s="17" t="s">
        <v>17</v>
      </c>
      <c r="B7" s="17" t="s">
        <v>5</v>
      </c>
      <c r="C7" s="17" t="s">
        <v>18</v>
      </c>
      <c r="D7" s="17" t="s">
        <v>19</v>
      </c>
    </row>
    <row r="8" spans="1:4" x14ac:dyDescent="0.3">
      <c r="A8" s="17" t="s">
        <v>20</v>
      </c>
      <c r="B8" s="17" t="s">
        <v>21</v>
      </c>
      <c r="C8" s="17" t="s">
        <v>18</v>
      </c>
      <c r="D8" s="17" t="s">
        <v>22</v>
      </c>
    </row>
    <row r="9" spans="1:4" x14ac:dyDescent="0.3">
      <c r="A9" s="17" t="s">
        <v>23</v>
      </c>
      <c r="B9" s="17" t="s">
        <v>21</v>
      </c>
      <c r="C9" s="17" t="s">
        <v>24</v>
      </c>
      <c r="D9" s="17" t="s">
        <v>25</v>
      </c>
    </row>
    <row r="10" spans="1:4" x14ac:dyDescent="0.3">
      <c r="A10" s="17" t="s">
        <v>26</v>
      </c>
      <c r="B10" s="17" t="s">
        <v>21</v>
      </c>
      <c r="C10" s="17" t="s">
        <v>24</v>
      </c>
      <c r="D10" s="17" t="s">
        <v>27</v>
      </c>
    </row>
    <row r="11" spans="1:4" x14ac:dyDescent="0.3">
      <c r="A11" s="17" t="s">
        <v>28</v>
      </c>
      <c r="B11" s="17" t="s">
        <v>21</v>
      </c>
      <c r="C11" s="17" t="s">
        <v>6</v>
      </c>
      <c r="D11" s="17" t="s">
        <v>29</v>
      </c>
    </row>
    <row r="15" spans="1:4" x14ac:dyDescent="0.3">
      <c r="A15" t="s">
        <v>30</v>
      </c>
      <c r="B15"/>
      <c r="C15"/>
    </row>
    <row r="16" spans="1:4" x14ac:dyDescent="0.3">
      <c r="A16" s="19" t="s">
        <v>31</v>
      </c>
      <c r="B16"/>
      <c r="C16"/>
    </row>
    <row r="17" spans="1:3" x14ac:dyDescent="0.3">
      <c r="A17" t="s">
        <v>32</v>
      </c>
      <c r="B17"/>
      <c r="C17"/>
    </row>
    <row r="18" spans="1:3" x14ac:dyDescent="0.3">
      <c r="A18" t="s">
        <v>33</v>
      </c>
      <c r="B18"/>
      <c r="C18"/>
    </row>
    <row r="19" spans="1:3" x14ac:dyDescent="0.3">
      <c r="A19" s="19" t="s">
        <v>34</v>
      </c>
      <c r="B19"/>
      <c r="C19"/>
    </row>
    <row r="20" spans="1:3" x14ac:dyDescent="0.3">
      <c r="A20" s="19" t="s">
        <v>35</v>
      </c>
      <c r="B20"/>
      <c r="C20"/>
    </row>
    <row r="21" spans="1:3" x14ac:dyDescent="0.3">
      <c r="A21" s="19" t="s">
        <v>36</v>
      </c>
      <c r="B21"/>
      <c r="C21"/>
    </row>
    <row r="22" spans="1:3" x14ac:dyDescent="0.3">
      <c r="A22" s="19" t="s">
        <v>37</v>
      </c>
      <c r="B22"/>
      <c r="C22"/>
    </row>
    <row r="23" spans="1:3" x14ac:dyDescent="0.3">
      <c r="A23" s="2" t="s">
        <v>38</v>
      </c>
      <c r="B23"/>
      <c r="C23"/>
    </row>
    <row r="24" spans="1:3" x14ac:dyDescent="0.3">
      <c r="A24" s="19" t="s">
        <v>39</v>
      </c>
      <c r="B24"/>
      <c r="C24"/>
    </row>
    <row r="25" spans="1:3" x14ac:dyDescent="0.3">
      <c r="A25" s="2" t="s">
        <v>40</v>
      </c>
      <c r="B25"/>
      <c r="C25"/>
    </row>
    <row r="26" spans="1:3" x14ac:dyDescent="0.3">
      <c r="A26"/>
      <c r="B26"/>
      <c r="C26"/>
    </row>
    <row r="27" spans="1:3" x14ac:dyDescent="0.3">
      <c r="A27" t="s">
        <v>41</v>
      </c>
      <c r="B27"/>
      <c r="C27"/>
    </row>
    <row r="28" spans="1:3" x14ac:dyDescent="0.3">
      <c r="A28"/>
      <c r="B28"/>
      <c r="C28"/>
    </row>
    <row r="29" spans="1:3" x14ac:dyDescent="0.3">
      <c r="A29" t="s">
        <v>42</v>
      </c>
      <c r="B29"/>
      <c r="C29"/>
    </row>
    <row r="30" spans="1:3" x14ac:dyDescent="0.3">
      <c r="A30"/>
      <c r="B30"/>
      <c r="C30"/>
    </row>
    <row r="31" spans="1:3" x14ac:dyDescent="0.3">
      <c r="A31" t="s">
        <v>43</v>
      </c>
      <c r="B31"/>
      <c r="C31"/>
    </row>
    <row r="32" spans="1:3" x14ac:dyDescent="0.3">
      <c r="A32"/>
      <c r="B32"/>
      <c r="C32"/>
    </row>
    <row r="33" spans="1:3" x14ac:dyDescent="0.3">
      <c r="A33" t="s">
        <v>44</v>
      </c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B5A0-D98E-481C-82A7-06E0DEC6283C}">
  <dimension ref="A4:S30"/>
  <sheetViews>
    <sheetView topLeftCell="A4" workbookViewId="0">
      <selection activeCell="P16" sqref="P16"/>
    </sheetView>
  </sheetViews>
  <sheetFormatPr defaultRowHeight="14.4" x14ac:dyDescent="0.3"/>
  <cols>
    <col min="2" max="2" width="13.44140625" customWidth="1"/>
    <col min="8" max="8" width="10.88671875" customWidth="1"/>
    <col min="10" max="11" width="12.6640625" customWidth="1"/>
    <col min="12" max="12" width="4.109375" customWidth="1"/>
    <col min="18" max="18" width="11" bestFit="1" customWidth="1"/>
    <col min="19" max="19" width="12" bestFit="1" customWidth="1"/>
  </cols>
  <sheetData>
    <row r="4" spans="1:19" x14ac:dyDescent="0.3">
      <c r="A4" s="12"/>
      <c r="B4" s="12"/>
      <c r="C4" s="12"/>
      <c r="D4" s="12"/>
      <c r="E4" s="12"/>
      <c r="F4" s="12"/>
      <c r="G4" s="12"/>
      <c r="H4" s="12"/>
      <c r="I4" s="12"/>
      <c r="J4" s="23" t="s">
        <v>45</v>
      </c>
      <c r="K4" s="23"/>
      <c r="L4" s="7"/>
      <c r="M4" s="23" t="s">
        <v>46</v>
      </c>
      <c r="N4" s="23"/>
      <c r="O4" s="23"/>
    </row>
    <row r="5" spans="1:19" x14ac:dyDescent="0.3">
      <c r="A5" s="12" t="s">
        <v>47</v>
      </c>
      <c r="B5" s="12" t="s">
        <v>48</v>
      </c>
      <c r="C5" s="12" t="s">
        <v>49</v>
      </c>
      <c r="D5" s="12" t="s">
        <v>50</v>
      </c>
      <c r="E5" s="14" t="s">
        <v>51</v>
      </c>
      <c r="F5" s="12" t="s">
        <v>52</v>
      </c>
      <c r="G5" s="12" t="s">
        <v>53</v>
      </c>
      <c r="H5" s="12" t="s">
        <v>54</v>
      </c>
      <c r="I5" s="12" t="s">
        <v>55</v>
      </c>
      <c r="J5" s="12" t="s">
        <v>56</v>
      </c>
      <c r="K5" s="12" t="s">
        <v>57</v>
      </c>
      <c r="L5" s="7"/>
      <c r="M5" s="12" t="s">
        <v>58</v>
      </c>
      <c r="N5" s="12" t="s">
        <v>59</v>
      </c>
      <c r="O5" s="12" t="s">
        <v>60</v>
      </c>
      <c r="Q5" s="21" t="s">
        <v>118</v>
      </c>
      <c r="R5" s="21" t="s">
        <v>119</v>
      </c>
      <c r="S5" s="21" t="s">
        <v>120</v>
      </c>
    </row>
    <row r="6" spans="1:19" x14ac:dyDescent="0.3">
      <c r="A6" s="6" t="s">
        <v>61</v>
      </c>
      <c r="B6" s="6" t="s">
        <v>62</v>
      </c>
      <c r="C6">
        <v>1</v>
      </c>
      <c r="D6">
        <v>6</v>
      </c>
      <c r="E6" s="9">
        <v>4.9800000000000004</v>
      </c>
      <c r="F6">
        <v>2400</v>
      </c>
      <c r="G6">
        <v>2394.1999999999998</v>
      </c>
      <c r="H6" s="5">
        <v>150.98668815027901</v>
      </c>
      <c r="I6" s="3">
        <v>2.9464746569029301</v>
      </c>
      <c r="J6" s="4">
        <v>36.477287409815204</v>
      </c>
      <c r="K6" s="5">
        <f>J6*8766*H6/$H$30</f>
        <v>4827.9488520845271</v>
      </c>
      <c r="N6" s="4" t="str">
        <f t="shared" ref="N6:N18" si="0">IF(M6&gt;0,M6/(G6/3600),"")</f>
        <v/>
      </c>
      <c r="O6" s="5" t="str">
        <f t="shared" ref="O6:O14" si="1">IF(M6&gt;0,8766*H6/$H$30*N6,"")</f>
        <v/>
      </c>
      <c r="Q6">
        <f>+J6*G6</f>
        <v>87333.921516579561</v>
      </c>
      <c r="R6" s="22">
        <f>+Q6*1000</f>
        <v>87333921.516579568</v>
      </c>
      <c r="S6" s="22">
        <f>+R6*H6</f>
        <v>13186259572.964741</v>
      </c>
    </row>
    <row r="7" spans="1:19" x14ac:dyDescent="0.3">
      <c r="A7" s="6" t="s">
        <v>63</v>
      </c>
      <c r="B7" s="6" t="s">
        <v>64</v>
      </c>
      <c r="C7">
        <v>1</v>
      </c>
      <c r="D7">
        <v>8</v>
      </c>
      <c r="E7" s="9">
        <v>6.63</v>
      </c>
      <c r="F7">
        <v>2400</v>
      </c>
      <c r="G7">
        <v>2394.6999999999998</v>
      </c>
      <c r="H7" s="5">
        <v>645.36411420704303</v>
      </c>
      <c r="I7" s="3">
        <v>4.0158121242318598</v>
      </c>
      <c r="J7" s="4">
        <v>28.424076217942002</v>
      </c>
      <c r="K7" s="5">
        <f t="shared" ref="K7:K29" si="2">J7*8766*H7/$H$30</f>
        <v>16080.244130260126</v>
      </c>
      <c r="N7" s="4" t="str">
        <f t="shared" si="0"/>
        <v/>
      </c>
      <c r="O7" s="5" t="str">
        <f t="shared" si="1"/>
        <v/>
      </c>
    </row>
    <row r="8" spans="1:19" x14ac:dyDescent="0.3">
      <c r="A8" s="6" t="s">
        <v>65</v>
      </c>
      <c r="B8" s="6" t="s">
        <v>66</v>
      </c>
      <c r="C8">
        <v>1</v>
      </c>
      <c r="D8">
        <v>10</v>
      </c>
      <c r="E8" s="9">
        <v>8.2899999999999991</v>
      </c>
      <c r="F8">
        <v>2400</v>
      </c>
      <c r="G8">
        <v>2397.5</v>
      </c>
      <c r="H8" s="5">
        <v>328.36193269353703</v>
      </c>
      <c r="I8" s="3">
        <v>5.2564314389711297</v>
      </c>
      <c r="J8" s="4">
        <v>15.885852033408801</v>
      </c>
      <c r="K8" s="5">
        <f t="shared" si="2"/>
        <v>4572.6165361737922</v>
      </c>
      <c r="N8" s="4" t="str">
        <f t="shared" si="0"/>
        <v/>
      </c>
      <c r="O8" s="5" t="str">
        <f t="shared" si="1"/>
        <v/>
      </c>
    </row>
    <row r="9" spans="1:19" x14ac:dyDescent="0.3">
      <c r="A9" s="6" t="s">
        <v>67</v>
      </c>
      <c r="B9" s="6" t="s">
        <v>68</v>
      </c>
      <c r="C9">
        <v>1</v>
      </c>
      <c r="D9">
        <v>14</v>
      </c>
      <c r="E9" s="9">
        <v>11.61</v>
      </c>
      <c r="F9">
        <v>2800</v>
      </c>
      <c r="G9">
        <v>2796.3</v>
      </c>
      <c r="H9" s="5">
        <v>19.7309593013144</v>
      </c>
      <c r="I9" s="3">
        <v>7.8653760183436496</v>
      </c>
      <c r="J9" s="4">
        <v>6.1526243939249099</v>
      </c>
      <c r="K9" s="5">
        <f t="shared" si="2"/>
        <v>106.41676931412516</v>
      </c>
      <c r="N9" s="4" t="str">
        <f t="shared" si="0"/>
        <v/>
      </c>
      <c r="O9" s="5" t="str">
        <f t="shared" si="1"/>
        <v/>
      </c>
    </row>
    <row r="10" spans="1:19" x14ac:dyDescent="0.3">
      <c r="A10" s="6" t="s">
        <v>69</v>
      </c>
      <c r="B10" s="6" t="s">
        <v>70</v>
      </c>
      <c r="C10">
        <v>1.5</v>
      </c>
      <c r="D10">
        <v>9</v>
      </c>
      <c r="E10" s="9">
        <v>7.46</v>
      </c>
      <c r="F10">
        <v>2400</v>
      </c>
      <c r="G10">
        <v>2396.6</v>
      </c>
      <c r="H10" s="5">
        <v>1406.68399568377</v>
      </c>
      <c r="I10" s="4">
        <v>10.3866448362862</v>
      </c>
      <c r="J10" s="4">
        <v>48.051224760050502</v>
      </c>
      <c r="K10" s="5">
        <f t="shared" si="2"/>
        <v>59251.926359744044</v>
      </c>
      <c r="N10" s="4" t="str">
        <f t="shared" si="0"/>
        <v/>
      </c>
      <c r="O10" s="5" t="str">
        <f t="shared" si="1"/>
        <v/>
      </c>
    </row>
    <row r="11" spans="1:19" x14ac:dyDescent="0.3">
      <c r="A11" s="6" t="s">
        <v>71</v>
      </c>
      <c r="B11" s="6" t="s">
        <v>72</v>
      </c>
      <c r="C11">
        <v>2</v>
      </c>
      <c r="D11">
        <v>6</v>
      </c>
      <c r="E11" s="9">
        <v>4.9800000000000004</v>
      </c>
      <c r="F11">
        <v>2400</v>
      </c>
      <c r="G11">
        <v>2398.6</v>
      </c>
      <c r="H11" s="5">
        <v>274.02227628226302</v>
      </c>
      <c r="I11" s="4">
        <v>11.785898627611701</v>
      </c>
      <c r="J11" s="4">
        <v>122.20891585677001</v>
      </c>
      <c r="K11" s="5">
        <f t="shared" si="2"/>
        <v>29355.550386415005</v>
      </c>
      <c r="N11" s="4" t="str">
        <f t="shared" si="0"/>
        <v/>
      </c>
      <c r="O11" s="5" t="str">
        <f t="shared" si="1"/>
        <v/>
      </c>
    </row>
    <row r="12" spans="1:19" x14ac:dyDescent="0.3">
      <c r="A12" s="6" t="s">
        <v>73</v>
      </c>
      <c r="B12" s="6" t="s">
        <v>74</v>
      </c>
      <c r="C12">
        <v>2</v>
      </c>
      <c r="D12">
        <v>8</v>
      </c>
      <c r="E12" s="9">
        <v>6.63</v>
      </c>
      <c r="F12">
        <v>2400</v>
      </c>
      <c r="G12">
        <v>2396.5</v>
      </c>
      <c r="H12" s="5">
        <v>1318.55880931297</v>
      </c>
      <c r="I12" s="4">
        <v>16.0632484969274</v>
      </c>
      <c r="J12" s="4">
        <v>98.352594801846905</v>
      </c>
      <c r="K12" s="5">
        <f t="shared" si="2"/>
        <v>113680.71414638919</v>
      </c>
      <c r="N12" s="4" t="str">
        <f t="shared" si="0"/>
        <v/>
      </c>
      <c r="O12" s="5" t="str">
        <f t="shared" si="1"/>
        <v/>
      </c>
    </row>
    <row r="13" spans="1:19" x14ac:dyDescent="0.3">
      <c r="A13" s="6" t="s">
        <v>75</v>
      </c>
      <c r="B13" s="6" t="s">
        <v>76</v>
      </c>
      <c r="C13">
        <v>2</v>
      </c>
      <c r="D13">
        <v>10</v>
      </c>
      <c r="E13" s="9">
        <v>8.2899999999999991</v>
      </c>
      <c r="F13">
        <v>2400</v>
      </c>
      <c r="G13">
        <v>2397.1999999999998</v>
      </c>
      <c r="H13" s="5">
        <v>1629.0865311622699</v>
      </c>
      <c r="I13" s="4">
        <v>21.025725755884501</v>
      </c>
      <c r="J13" s="4">
        <v>63.8900129674876</v>
      </c>
      <c r="K13" s="5">
        <f t="shared" si="2"/>
        <v>91238.596426338059</v>
      </c>
      <c r="N13" s="4" t="str">
        <f t="shared" si="0"/>
        <v/>
      </c>
      <c r="O13" s="5" t="str">
        <f t="shared" si="1"/>
        <v/>
      </c>
    </row>
    <row r="14" spans="1:19" x14ac:dyDescent="0.3">
      <c r="A14" s="6" t="s">
        <v>77</v>
      </c>
      <c r="B14" s="6" t="s">
        <v>78</v>
      </c>
      <c r="C14">
        <v>2</v>
      </c>
      <c r="D14">
        <v>12</v>
      </c>
      <c r="E14" s="9">
        <v>9.9499999999999993</v>
      </c>
      <c r="F14">
        <v>2400</v>
      </c>
      <c r="G14">
        <v>2395.6</v>
      </c>
      <c r="H14" s="5">
        <v>814.32854684129995</v>
      </c>
      <c r="I14" s="4">
        <v>26.342127307132799</v>
      </c>
      <c r="J14" s="4">
        <v>37.555243295428298</v>
      </c>
      <c r="K14" s="5">
        <f t="shared" si="2"/>
        <v>26808.450052376083</v>
      </c>
      <c r="N14" s="4" t="str">
        <f t="shared" si="0"/>
        <v/>
      </c>
      <c r="O14" s="5" t="str">
        <f t="shared" si="1"/>
        <v/>
      </c>
    </row>
    <row r="15" spans="1:19" x14ac:dyDescent="0.3">
      <c r="A15" s="6" t="s">
        <v>79</v>
      </c>
      <c r="B15" s="6" t="s">
        <v>80</v>
      </c>
      <c r="C15">
        <v>2</v>
      </c>
      <c r="D15">
        <v>16</v>
      </c>
      <c r="E15" s="9">
        <v>13.27</v>
      </c>
      <c r="F15">
        <v>3200</v>
      </c>
      <c r="G15">
        <v>3196.8</v>
      </c>
      <c r="H15" s="5">
        <v>28.404221482644498</v>
      </c>
      <c r="I15" s="4">
        <v>36.055786035888197</v>
      </c>
      <c r="J15" s="4">
        <v>19.845327144438603</v>
      </c>
      <c r="K15" s="5">
        <f t="shared" si="2"/>
        <v>494.13158986356444</v>
      </c>
      <c r="N15" s="4" t="str">
        <f t="shared" si="0"/>
        <v/>
      </c>
      <c r="O15" s="5" t="str">
        <f>IF(M15&gt;0,8766*H15/$H$30*N15,"")</f>
        <v/>
      </c>
    </row>
    <row r="16" spans="1:19" x14ac:dyDescent="0.3">
      <c r="A16" s="6" t="s">
        <v>81</v>
      </c>
      <c r="B16" s="6" t="s">
        <v>82</v>
      </c>
      <c r="C16">
        <v>3</v>
      </c>
      <c r="D16">
        <v>8</v>
      </c>
      <c r="E16" s="9">
        <v>6.63</v>
      </c>
      <c r="F16">
        <v>2400</v>
      </c>
      <c r="G16">
        <v>2396.5</v>
      </c>
      <c r="H16" s="5">
        <v>315.90267578605898</v>
      </c>
      <c r="I16" s="4">
        <v>36.1423091180867</v>
      </c>
      <c r="J16" s="4">
        <v>178.88145775194698</v>
      </c>
      <c r="K16" s="5">
        <f t="shared" si="2"/>
        <v>49535.90436815031</v>
      </c>
      <c r="M16">
        <v>6</v>
      </c>
      <c r="N16" s="4">
        <f t="shared" si="0"/>
        <v>9.0131441685791778</v>
      </c>
      <c r="O16" s="5">
        <f t="shared" ref="O16:O29" si="3">IF(M16&gt;0,8766*H16/$H$30*N16,"")</f>
        <v>2495.9224572633502</v>
      </c>
      <c r="P16">
        <f>+M16*H16</f>
        <v>1895.4160547163538</v>
      </c>
    </row>
    <row r="17" spans="1:17" x14ac:dyDescent="0.3">
      <c r="A17" s="6" t="s">
        <v>83</v>
      </c>
      <c r="B17" s="6" t="s">
        <v>84</v>
      </c>
      <c r="C17">
        <v>3</v>
      </c>
      <c r="D17">
        <v>10</v>
      </c>
      <c r="E17" s="9">
        <v>8.2899999999999991</v>
      </c>
      <c r="F17">
        <v>2400</v>
      </c>
      <c r="G17">
        <v>2397</v>
      </c>
      <c r="H17" s="5">
        <v>1094.56830080292</v>
      </c>
      <c r="I17" s="4">
        <v>47.307882950740201</v>
      </c>
      <c r="J17" s="4">
        <v>125.05033971974301</v>
      </c>
      <c r="K17" s="5">
        <f t="shared" si="2"/>
        <v>119985.62244971139</v>
      </c>
      <c r="N17" s="4" t="str">
        <f t="shared" si="0"/>
        <v/>
      </c>
      <c r="O17" s="5" t="str">
        <f t="shared" si="3"/>
        <v/>
      </c>
      <c r="P17">
        <f t="shared" ref="P17:P29" si="4">+M17*H17</f>
        <v>0</v>
      </c>
    </row>
    <row r="18" spans="1:17" x14ac:dyDescent="0.3">
      <c r="A18" s="6" t="s">
        <v>85</v>
      </c>
      <c r="B18" s="6" t="s">
        <v>86</v>
      </c>
      <c r="C18">
        <v>3</v>
      </c>
      <c r="D18">
        <v>14</v>
      </c>
      <c r="E18" s="9">
        <v>11.61</v>
      </c>
      <c r="F18">
        <v>2800</v>
      </c>
      <c r="G18">
        <v>2798.3</v>
      </c>
      <c r="H18" s="5">
        <v>371.87372393726298</v>
      </c>
      <c r="I18" s="4">
        <v>70.788384165092793</v>
      </c>
      <c r="J18" s="4">
        <v>57.487996643281896</v>
      </c>
      <c r="K18" s="5">
        <f t="shared" si="2"/>
        <v>18740.196209880643</v>
      </c>
      <c r="N18" s="4" t="str">
        <f t="shared" si="0"/>
        <v/>
      </c>
      <c r="O18" s="5" t="str">
        <f t="shared" si="3"/>
        <v/>
      </c>
      <c r="P18">
        <f t="shared" si="4"/>
        <v>0</v>
      </c>
    </row>
    <row r="19" spans="1:17" x14ac:dyDescent="0.3">
      <c r="A19" s="6" t="s">
        <v>87</v>
      </c>
      <c r="B19" s="6" t="s">
        <v>88</v>
      </c>
      <c r="C19">
        <v>4</v>
      </c>
      <c r="D19">
        <v>8</v>
      </c>
      <c r="E19" s="9">
        <v>6.63</v>
      </c>
      <c r="F19">
        <v>2400</v>
      </c>
      <c r="G19">
        <v>2395.6</v>
      </c>
      <c r="H19" s="5">
        <v>82.4525094660316</v>
      </c>
      <c r="I19" s="4">
        <v>64.252993987709701</v>
      </c>
      <c r="J19" s="4">
        <v>240.34778536527901</v>
      </c>
      <c r="K19" s="5">
        <f t="shared" si="2"/>
        <v>17371.825936850673</v>
      </c>
      <c r="M19">
        <v>39</v>
      </c>
      <c r="N19" s="4">
        <f>IF(M19&gt;0,M19/(G19/3600),"")</f>
        <v>58.607446986141262</v>
      </c>
      <c r="O19" s="5">
        <f t="shared" si="3"/>
        <v>4236.0214224529673</v>
      </c>
      <c r="P19">
        <f t="shared" si="4"/>
        <v>3215.6478691752322</v>
      </c>
    </row>
    <row r="20" spans="1:17" x14ac:dyDescent="0.3">
      <c r="A20" s="6" t="s">
        <v>89</v>
      </c>
      <c r="B20" s="6" t="s">
        <v>90</v>
      </c>
      <c r="C20">
        <v>4</v>
      </c>
      <c r="D20">
        <v>10</v>
      </c>
      <c r="E20" s="9">
        <v>8.2899999999999991</v>
      </c>
      <c r="F20">
        <v>2400</v>
      </c>
      <c r="G20">
        <v>2397</v>
      </c>
      <c r="H20" s="5">
        <v>337.08389124758003</v>
      </c>
      <c r="I20" s="4">
        <v>84.102903023538104</v>
      </c>
      <c r="J20" s="4">
        <v>184.049621963177</v>
      </c>
      <c r="K20" s="5">
        <f t="shared" si="2"/>
        <v>54384.406670150391</v>
      </c>
      <c r="M20">
        <v>12</v>
      </c>
      <c r="N20" s="4">
        <f t="shared" ref="N20:N29" si="5">IF(M20&gt;0,M20/(G20/3600),"")</f>
        <v>18.022528160200249</v>
      </c>
      <c r="O20" s="5">
        <f t="shared" si="3"/>
        <v>5325.4360983401857</v>
      </c>
      <c r="P20">
        <f t="shared" si="4"/>
        <v>4045.0066949709603</v>
      </c>
    </row>
    <row r="21" spans="1:17" x14ac:dyDescent="0.3">
      <c r="A21" s="6" t="s">
        <v>91</v>
      </c>
      <c r="B21" s="6" t="s">
        <v>92</v>
      </c>
      <c r="C21">
        <v>4</v>
      </c>
      <c r="D21">
        <v>12</v>
      </c>
      <c r="E21" s="9">
        <v>9.9499999999999993</v>
      </c>
      <c r="F21">
        <v>2400</v>
      </c>
      <c r="G21">
        <v>2398.5</v>
      </c>
      <c r="H21" s="5">
        <v>631.51986681867902</v>
      </c>
      <c r="I21" s="5">
        <v>105.368509228531</v>
      </c>
      <c r="J21" s="4">
        <v>119.40278138632901</v>
      </c>
      <c r="K21" s="5">
        <f t="shared" si="2"/>
        <v>66100.223389772582</v>
      </c>
      <c r="M21">
        <v>2</v>
      </c>
      <c r="N21" s="4">
        <f t="shared" si="5"/>
        <v>3.0018761726078798</v>
      </c>
      <c r="O21" s="5">
        <f t="shared" si="3"/>
        <v>1661.8095767452107</v>
      </c>
      <c r="P21">
        <f t="shared" si="4"/>
        <v>1263.039733637358</v>
      </c>
    </row>
    <row r="22" spans="1:17" x14ac:dyDescent="0.3">
      <c r="A22" s="6" t="s">
        <v>93</v>
      </c>
      <c r="B22" s="6" t="s">
        <v>94</v>
      </c>
      <c r="C22">
        <v>4</v>
      </c>
      <c r="D22">
        <v>16</v>
      </c>
      <c r="E22" s="9">
        <v>13.27</v>
      </c>
      <c r="F22">
        <v>3200</v>
      </c>
      <c r="G22">
        <v>3197.1</v>
      </c>
      <c r="H22" s="5">
        <v>55.759771990668597</v>
      </c>
      <c r="I22" s="5">
        <v>144.22314414355299</v>
      </c>
      <c r="J22" s="4">
        <v>78.504547479282593</v>
      </c>
      <c r="K22" s="5">
        <f t="shared" si="2"/>
        <v>3837.2250422842289</v>
      </c>
      <c r="N22" s="4" t="str">
        <f t="shared" si="5"/>
        <v/>
      </c>
      <c r="O22" s="5" t="str">
        <f t="shared" si="3"/>
        <v/>
      </c>
      <c r="P22">
        <f t="shared" si="4"/>
        <v>0</v>
      </c>
    </row>
    <row r="23" spans="1:17" x14ac:dyDescent="0.3">
      <c r="A23" s="6" t="s">
        <v>95</v>
      </c>
      <c r="B23" s="6" t="s">
        <v>96</v>
      </c>
      <c r="C23">
        <v>5</v>
      </c>
      <c r="D23">
        <v>10</v>
      </c>
      <c r="E23" s="9">
        <v>8.2899999999999991</v>
      </c>
      <c r="F23">
        <v>2400</v>
      </c>
      <c r="G23">
        <v>2382</v>
      </c>
      <c r="H23" s="5">
        <v>154.16301215229501</v>
      </c>
      <c r="I23" s="5">
        <v>131.41078597427801</v>
      </c>
      <c r="J23" s="4">
        <v>234.39311361857398</v>
      </c>
      <c r="K23" s="5">
        <f t="shared" si="2"/>
        <v>31675.720467771964</v>
      </c>
      <c r="M23">
        <v>29</v>
      </c>
      <c r="N23" s="4">
        <f t="shared" si="5"/>
        <v>43.828715365239297</v>
      </c>
      <c r="O23" s="5">
        <f t="shared" si="3"/>
        <v>5922.9817588841006</v>
      </c>
      <c r="P23">
        <f t="shared" si="4"/>
        <v>4470.7273524165557</v>
      </c>
    </row>
    <row r="24" spans="1:17" x14ac:dyDescent="0.3">
      <c r="A24" s="6" t="s">
        <v>97</v>
      </c>
      <c r="B24" s="6" t="s">
        <v>98</v>
      </c>
      <c r="C24">
        <v>5</v>
      </c>
      <c r="D24">
        <v>14</v>
      </c>
      <c r="E24" s="9">
        <v>11.61</v>
      </c>
      <c r="F24">
        <v>2800</v>
      </c>
      <c r="G24">
        <v>2797.9</v>
      </c>
      <c r="H24" s="5">
        <v>164.90387402004299</v>
      </c>
      <c r="I24" s="5">
        <v>196.63440045859099</v>
      </c>
      <c r="J24" s="4">
        <v>125.464926930277</v>
      </c>
      <c r="K24" s="5">
        <f t="shared" si="2"/>
        <v>18136.549385395683</v>
      </c>
      <c r="M24">
        <v>3</v>
      </c>
      <c r="N24" s="4">
        <f t="shared" si="5"/>
        <v>3.8600378855570243</v>
      </c>
      <c r="O24" s="5">
        <f t="shared" si="3"/>
        <v>557.98675736532994</v>
      </c>
      <c r="P24">
        <f t="shared" si="4"/>
        <v>494.711622060129</v>
      </c>
    </row>
    <row r="25" spans="1:17" x14ac:dyDescent="0.3">
      <c r="A25" s="6" t="s">
        <v>99</v>
      </c>
      <c r="B25" s="6" t="s">
        <v>100</v>
      </c>
      <c r="C25">
        <v>6</v>
      </c>
      <c r="D25">
        <v>10</v>
      </c>
      <c r="E25" s="9">
        <v>8.2899999999999991</v>
      </c>
      <c r="F25">
        <v>2400</v>
      </c>
      <c r="G25">
        <v>476.9</v>
      </c>
      <c r="H25" s="5">
        <v>42.4978743350717</v>
      </c>
      <c r="I25" s="5">
        <v>189.231531802961</v>
      </c>
      <c r="J25" s="4">
        <v>227.49064879576201</v>
      </c>
      <c r="K25" s="5">
        <f t="shared" si="2"/>
        <v>8474.8539697182423</v>
      </c>
      <c r="M25">
        <v>8</v>
      </c>
      <c r="N25" s="4">
        <f t="shared" si="5"/>
        <v>60.390018871880905</v>
      </c>
      <c r="O25" s="5">
        <f t="shared" si="3"/>
        <v>2249.7478198640306</v>
      </c>
      <c r="P25">
        <f t="shared" si="4"/>
        <v>339.9829946805736</v>
      </c>
      <c r="Q25">
        <v>42</v>
      </c>
    </row>
    <row r="26" spans="1:17" x14ac:dyDescent="0.3">
      <c r="A26" s="6" t="s">
        <v>101</v>
      </c>
      <c r="B26" s="6" t="s">
        <v>102</v>
      </c>
      <c r="C26">
        <v>6</v>
      </c>
      <c r="D26">
        <v>12</v>
      </c>
      <c r="E26" s="9">
        <v>9.9499999999999993</v>
      </c>
      <c r="F26">
        <v>2400</v>
      </c>
      <c r="G26">
        <v>2395.8000000000002</v>
      </c>
      <c r="H26" s="5">
        <v>75.628015536664293</v>
      </c>
      <c r="I26" s="5">
        <v>237.079145764196</v>
      </c>
      <c r="J26" s="4">
        <v>200.629851128421</v>
      </c>
      <c r="K26" s="5">
        <f t="shared" si="2"/>
        <v>13300.859990973588</v>
      </c>
      <c r="M26">
        <v>26</v>
      </c>
      <c r="N26" s="4">
        <f t="shared" si="5"/>
        <v>39.06836964688204</v>
      </c>
      <c r="O26" s="5">
        <f t="shared" si="3"/>
        <v>2590.0578195423295</v>
      </c>
      <c r="P26">
        <f t="shared" si="4"/>
        <v>1966.3284039532716</v>
      </c>
      <c r="Q26" s="5"/>
    </row>
    <row r="27" spans="1:17" x14ac:dyDescent="0.3">
      <c r="A27" s="6" t="s">
        <v>103</v>
      </c>
      <c r="B27" s="6" t="s">
        <v>104</v>
      </c>
      <c r="C27">
        <v>6</v>
      </c>
      <c r="D27">
        <v>16</v>
      </c>
      <c r="E27" s="9">
        <v>13.27</v>
      </c>
      <c r="F27">
        <v>3200</v>
      </c>
      <c r="G27">
        <v>3197.1</v>
      </c>
      <c r="H27" s="5">
        <v>21.726141421065599</v>
      </c>
      <c r="I27" s="5">
        <v>324.50207432299402</v>
      </c>
      <c r="J27" s="4">
        <v>146.854882945805</v>
      </c>
      <c r="K27" s="5">
        <f t="shared" si="2"/>
        <v>2796.8711547761486</v>
      </c>
      <c r="M27">
        <v>2</v>
      </c>
      <c r="N27" s="4">
        <f t="shared" si="5"/>
        <v>2.2520409120765694</v>
      </c>
      <c r="O27" s="5">
        <f t="shared" si="3"/>
        <v>42.890424479022414</v>
      </c>
      <c r="P27">
        <f t="shared" si="4"/>
        <v>43.452282842131197</v>
      </c>
    </row>
    <row r="28" spans="1:17" x14ac:dyDescent="0.3">
      <c r="A28" s="6" t="s">
        <v>105</v>
      </c>
      <c r="B28" s="6" t="s">
        <v>106</v>
      </c>
      <c r="C28">
        <v>7.5</v>
      </c>
      <c r="D28">
        <v>12</v>
      </c>
      <c r="E28" s="9">
        <v>9.9499999999999993</v>
      </c>
      <c r="F28">
        <v>2400</v>
      </c>
      <c r="G28">
        <v>598.6</v>
      </c>
      <c r="H28" s="5">
        <v>21.197433993324299</v>
      </c>
      <c r="I28" s="5">
        <v>370.436165256555</v>
      </c>
      <c r="J28" s="4">
        <v>231.55402712459198</v>
      </c>
      <c r="K28" s="5">
        <f t="shared" si="2"/>
        <v>4302.6606670585534</v>
      </c>
      <c r="M28">
        <v>9</v>
      </c>
      <c r="N28" s="4">
        <f t="shared" si="5"/>
        <v>54.126294687604414</v>
      </c>
      <c r="O28" s="5">
        <f t="shared" si="3"/>
        <v>1005.7569807700498</v>
      </c>
      <c r="P28">
        <f t="shared" si="4"/>
        <v>190.77690593991869</v>
      </c>
      <c r="Q28">
        <v>21</v>
      </c>
    </row>
    <row r="29" spans="1:17" x14ac:dyDescent="0.3">
      <c r="A29" s="6" t="s">
        <v>107</v>
      </c>
      <c r="B29" s="6" t="s">
        <v>108</v>
      </c>
      <c r="C29">
        <v>7.5</v>
      </c>
      <c r="D29">
        <v>14</v>
      </c>
      <c r="E29" s="9">
        <v>11.61</v>
      </c>
      <c r="F29">
        <v>2800</v>
      </c>
      <c r="G29">
        <v>2797.2</v>
      </c>
      <c r="H29" s="5">
        <v>15.1948333750485</v>
      </c>
      <c r="I29" s="5">
        <v>442.42740103183002</v>
      </c>
      <c r="J29" s="4">
        <v>202.64394055674902</v>
      </c>
      <c r="K29" s="5">
        <f t="shared" si="2"/>
        <v>2699.1749227780842</v>
      </c>
      <c r="M29">
        <v>26</v>
      </c>
      <c r="N29" s="4">
        <f t="shared" si="5"/>
        <v>33.462033462033467</v>
      </c>
      <c r="O29" s="5">
        <f t="shared" si="3"/>
        <v>445.70729002670777</v>
      </c>
      <c r="P29">
        <f t="shared" si="4"/>
        <v>395.065667751261</v>
      </c>
    </row>
    <row r="30" spans="1:17" x14ac:dyDescent="0.3">
      <c r="A30" s="6"/>
      <c r="B30" s="6"/>
      <c r="H30" s="7">
        <f>SUM(H6:H29)</f>
        <v>10000.000000000102</v>
      </c>
      <c r="I30" s="8">
        <f>SUMPRODUCT(H6:H29,I6:I29)/H30</f>
        <v>39.870293308618869</v>
      </c>
      <c r="J30" s="8">
        <f>SUMPRODUCT(H6:H29,J6:J29)/H30</f>
        <v>86.442926063681369</v>
      </c>
      <c r="K30" s="15">
        <f>SUM(K6:K29)</f>
        <v>757758.689874231</v>
      </c>
      <c r="O30" s="15">
        <f>SUM(O6:O29)</f>
        <v>26534.31840573328</v>
      </c>
      <c r="P30" s="15">
        <f>SUM(P6:P29)</f>
        <v>18320.155582143743</v>
      </c>
      <c r="Q30" s="15">
        <f>SUM(Q7:Q29)</f>
        <v>63</v>
      </c>
    </row>
  </sheetData>
  <mergeCells count="2">
    <mergeCell ref="M4:O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7D5A-4AEC-4F40-927E-2859404E2329}">
  <dimension ref="A3:AJ53"/>
  <sheetViews>
    <sheetView tabSelected="1" topLeftCell="P24" workbookViewId="0">
      <selection activeCell="AG44" sqref="AG44"/>
    </sheetView>
  </sheetViews>
  <sheetFormatPr defaultRowHeight="14.4" x14ac:dyDescent="0.3"/>
  <cols>
    <col min="1" max="7" width="11" customWidth="1"/>
    <col min="8" max="8" width="2.5546875" customWidth="1"/>
    <col min="9" max="15" width="11" customWidth="1"/>
    <col min="16" max="16" width="2.5546875" customWidth="1"/>
    <col min="17" max="22" width="11" customWidth="1"/>
    <col min="23" max="23" width="2.5546875" customWidth="1"/>
    <col min="24" max="29" width="11" customWidth="1"/>
    <col min="30" max="30" width="2.5546875" customWidth="1"/>
    <col min="31" max="36" width="11" customWidth="1"/>
  </cols>
  <sheetData>
    <row r="3" spans="1:36" x14ac:dyDescent="0.3">
      <c r="A3" s="10" t="s">
        <v>109</v>
      </c>
      <c r="B3" s="11">
        <v>11</v>
      </c>
      <c r="C3" s="11"/>
      <c r="D3" s="10" t="s">
        <v>110</v>
      </c>
      <c r="E3" s="2">
        <v>2396.5</v>
      </c>
      <c r="F3" s="10" t="s">
        <v>111</v>
      </c>
      <c r="G3" s="13">
        <f>1/(E3/3600)*6</f>
        <v>9.0131441685791778</v>
      </c>
      <c r="I3" s="10" t="s">
        <v>109</v>
      </c>
      <c r="J3" s="11">
        <v>15</v>
      </c>
      <c r="K3" s="11"/>
      <c r="L3" s="10" t="s">
        <v>110</v>
      </c>
      <c r="M3" s="2">
        <v>2397</v>
      </c>
      <c r="N3" s="10" t="s">
        <v>111</v>
      </c>
      <c r="O3" s="13">
        <f>1/(M3/3600)*12</f>
        <v>18.022528160200249</v>
      </c>
      <c r="Q3" s="10" t="s">
        <v>109</v>
      </c>
      <c r="R3" s="11">
        <v>18</v>
      </c>
      <c r="S3" s="10" t="s">
        <v>110</v>
      </c>
      <c r="T3" s="2">
        <v>2382</v>
      </c>
      <c r="U3" s="10" t="s">
        <v>111</v>
      </c>
      <c r="V3" s="13">
        <f>1/(T3/3600)*29</f>
        <v>43.828715365239297</v>
      </c>
      <c r="X3" s="10" t="s">
        <v>109</v>
      </c>
      <c r="Y3" s="11">
        <v>21</v>
      </c>
      <c r="Z3" s="10" t="s">
        <v>110</v>
      </c>
      <c r="AA3" s="2">
        <v>2395.8000000000002</v>
      </c>
      <c r="AB3" s="10" t="s">
        <v>111</v>
      </c>
      <c r="AC3" s="13">
        <f>1/(AA3/3600)*26</f>
        <v>39.06836964688204</v>
      </c>
      <c r="AE3" s="10" t="s">
        <v>109</v>
      </c>
      <c r="AF3" s="11">
        <v>23</v>
      </c>
      <c r="AG3" s="10" t="s">
        <v>110</v>
      </c>
      <c r="AH3" s="2">
        <v>598.6</v>
      </c>
      <c r="AI3" s="10" t="s">
        <v>111</v>
      </c>
      <c r="AJ3" s="13">
        <f>1/(AH3/3600)*9</f>
        <v>54.126294687604407</v>
      </c>
    </row>
    <row r="4" spans="1:36" x14ac:dyDescent="0.3">
      <c r="A4" s="12" t="s">
        <v>112</v>
      </c>
      <c r="B4" s="12" t="s">
        <v>113</v>
      </c>
      <c r="C4" s="20"/>
      <c r="D4" s="12" t="s">
        <v>114</v>
      </c>
      <c r="E4" s="12" t="s">
        <v>115</v>
      </c>
      <c r="F4" s="12" t="s">
        <v>116</v>
      </c>
      <c r="G4" s="12" t="s">
        <v>117</v>
      </c>
      <c r="I4" s="12" t="s">
        <v>112</v>
      </c>
      <c r="J4" s="12" t="s">
        <v>113</v>
      </c>
      <c r="K4" s="20"/>
      <c r="L4" s="12" t="s">
        <v>114</v>
      </c>
      <c r="M4" s="12" t="s">
        <v>115</v>
      </c>
      <c r="N4" s="12" t="s">
        <v>116</v>
      </c>
      <c r="O4" s="12" t="s">
        <v>117</v>
      </c>
      <c r="Q4" s="12" t="s">
        <v>112</v>
      </c>
      <c r="R4" s="12" t="s">
        <v>113</v>
      </c>
      <c r="S4" s="12" t="s">
        <v>114</v>
      </c>
      <c r="T4" s="12" t="s">
        <v>115</v>
      </c>
      <c r="U4" s="12" t="s">
        <v>116</v>
      </c>
      <c r="V4" s="12" t="s">
        <v>117</v>
      </c>
      <c r="X4" s="12" t="s">
        <v>112</v>
      </c>
      <c r="Y4" s="12" t="s">
        <v>113</v>
      </c>
      <c r="Z4" s="12" t="s">
        <v>114</v>
      </c>
      <c r="AA4" s="12" t="s">
        <v>115</v>
      </c>
      <c r="AB4" s="12" t="s">
        <v>116</v>
      </c>
      <c r="AC4" s="12" t="s">
        <v>117</v>
      </c>
      <c r="AE4" s="12" t="s">
        <v>112</v>
      </c>
      <c r="AF4" s="12" t="s">
        <v>113</v>
      </c>
      <c r="AG4" s="12" t="s">
        <v>114</v>
      </c>
      <c r="AH4" s="12" t="s">
        <v>115</v>
      </c>
      <c r="AI4" s="12" t="s">
        <v>116</v>
      </c>
      <c r="AJ4" s="12" t="s">
        <v>117</v>
      </c>
    </row>
    <row r="5" spans="1:36" x14ac:dyDescent="0.3">
      <c r="A5">
        <v>1</v>
      </c>
      <c r="B5" s="5">
        <v>939.74608856297198</v>
      </c>
      <c r="C5" s="5"/>
      <c r="D5">
        <v>0.4</v>
      </c>
      <c r="E5">
        <f>0.1*(F5-1)</f>
        <v>983.80000000000007</v>
      </c>
      <c r="F5">
        <v>9839</v>
      </c>
      <c r="G5">
        <v>9842</v>
      </c>
      <c r="I5">
        <v>1</v>
      </c>
      <c r="J5" s="5">
        <v>881.13162968146003</v>
      </c>
      <c r="K5" s="5"/>
      <c r="L5">
        <v>0.2</v>
      </c>
      <c r="M5">
        <v>87</v>
      </c>
      <c r="N5">
        <v>871</v>
      </c>
      <c r="O5">
        <v>872</v>
      </c>
      <c r="Q5">
        <v>1</v>
      </c>
      <c r="R5" s="5">
        <v>1002.27648103538</v>
      </c>
      <c r="S5">
        <v>0.7</v>
      </c>
      <c r="T5">
        <v>26.3</v>
      </c>
      <c r="U5">
        <v>264</v>
      </c>
      <c r="V5">
        <v>270</v>
      </c>
      <c r="X5">
        <v>1</v>
      </c>
      <c r="Y5" s="5">
        <v>898.03377779658501</v>
      </c>
      <c r="Z5">
        <v>0.2</v>
      </c>
      <c r="AA5">
        <v>412.3</v>
      </c>
      <c r="AB5">
        <v>4124</v>
      </c>
      <c r="AC5">
        <v>4125</v>
      </c>
      <c r="AE5">
        <v>1</v>
      </c>
      <c r="AF5" s="5">
        <v>883.58991352828298</v>
      </c>
      <c r="AG5">
        <v>0.1</v>
      </c>
      <c r="AH5">
        <v>47.8</v>
      </c>
      <c r="AI5">
        <v>479</v>
      </c>
      <c r="AJ5">
        <v>479</v>
      </c>
    </row>
    <row r="6" spans="1:36" x14ac:dyDescent="0.3">
      <c r="A6">
        <v>2</v>
      </c>
      <c r="B6" s="5">
        <v>1021.86607839446</v>
      </c>
      <c r="C6" s="5"/>
      <c r="D6">
        <v>0.8</v>
      </c>
      <c r="E6">
        <f t="shared" ref="E6:E10" si="0">0.1*(F6-1)</f>
        <v>1160.7</v>
      </c>
      <c r="F6">
        <v>11608</v>
      </c>
      <c r="G6">
        <v>11615</v>
      </c>
      <c r="I6">
        <v>2</v>
      </c>
      <c r="J6" s="5">
        <v>903.29616495177697</v>
      </c>
      <c r="K6" s="5"/>
      <c r="L6">
        <v>0.2</v>
      </c>
      <c r="M6">
        <v>700.6</v>
      </c>
      <c r="N6">
        <v>7007</v>
      </c>
      <c r="O6">
        <v>7008</v>
      </c>
      <c r="Q6">
        <v>2</v>
      </c>
      <c r="R6" s="5">
        <v>943.79281411223099</v>
      </c>
      <c r="S6">
        <v>0.3</v>
      </c>
      <c r="T6">
        <v>30</v>
      </c>
      <c r="U6">
        <v>301</v>
      </c>
      <c r="V6">
        <v>303</v>
      </c>
      <c r="X6">
        <v>2</v>
      </c>
      <c r="Y6" s="5">
        <v>905.30032649370605</v>
      </c>
      <c r="Z6">
        <v>0.3</v>
      </c>
      <c r="AA6">
        <v>454.5</v>
      </c>
      <c r="AB6">
        <v>4546</v>
      </c>
      <c r="AC6">
        <v>4548</v>
      </c>
      <c r="AE6">
        <v>2</v>
      </c>
      <c r="AF6" s="5">
        <v>1052.9862790207201</v>
      </c>
      <c r="AG6">
        <v>0.9</v>
      </c>
      <c r="AH6">
        <v>117.4</v>
      </c>
      <c r="AI6">
        <v>1175</v>
      </c>
      <c r="AJ6">
        <v>1183</v>
      </c>
    </row>
    <row r="7" spans="1:36" x14ac:dyDescent="0.3">
      <c r="A7">
        <v>3</v>
      </c>
      <c r="B7" s="5">
        <v>935.639129009763</v>
      </c>
      <c r="C7" s="5"/>
      <c r="D7">
        <v>0.5</v>
      </c>
      <c r="E7">
        <f t="shared" si="0"/>
        <v>1399.6000000000001</v>
      </c>
      <c r="F7">
        <v>13997</v>
      </c>
      <c r="G7">
        <v>14001</v>
      </c>
      <c r="I7">
        <v>3</v>
      </c>
      <c r="J7" s="5">
        <v>929.91137499216995</v>
      </c>
      <c r="K7" s="5"/>
      <c r="L7">
        <v>0.4</v>
      </c>
      <c r="M7">
        <v>833.2</v>
      </c>
      <c r="N7">
        <v>8333</v>
      </c>
      <c r="O7">
        <v>8336</v>
      </c>
      <c r="Q7">
        <v>3</v>
      </c>
      <c r="R7" s="5">
        <v>1076.2237160469899</v>
      </c>
      <c r="S7">
        <v>0.8</v>
      </c>
      <c r="T7">
        <v>86.6</v>
      </c>
      <c r="U7">
        <v>867</v>
      </c>
      <c r="V7">
        <v>874</v>
      </c>
      <c r="X7">
        <v>3</v>
      </c>
      <c r="Y7" s="5">
        <v>946.27851889753299</v>
      </c>
      <c r="Z7">
        <v>0.6</v>
      </c>
      <c r="AA7">
        <v>478.1</v>
      </c>
      <c r="AB7">
        <v>4782</v>
      </c>
      <c r="AC7">
        <v>4787</v>
      </c>
      <c r="AE7">
        <v>3</v>
      </c>
      <c r="AF7" s="5">
        <v>932.01969664573505</v>
      </c>
      <c r="AG7">
        <v>0.5</v>
      </c>
      <c r="AH7">
        <v>125.1</v>
      </c>
      <c r="AI7">
        <v>1252</v>
      </c>
      <c r="AJ7">
        <v>1256</v>
      </c>
    </row>
    <row r="8" spans="1:36" x14ac:dyDescent="0.3">
      <c r="A8">
        <v>4</v>
      </c>
      <c r="B8" s="5">
        <v>938.65234163315699</v>
      </c>
      <c r="C8" s="5"/>
      <c r="D8">
        <v>0.5</v>
      </c>
      <c r="E8">
        <f t="shared" si="0"/>
        <v>1614.5</v>
      </c>
      <c r="F8">
        <v>16146</v>
      </c>
      <c r="G8">
        <v>16150</v>
      </c>
      <c r="I8">
        <v>4</v>
      </c>
      <c r="J8" s="5">
        <v>915.63729696644498</v>
      </c>
      <c r="K8" s="5"/>
      <c r="L8">
        <v>0.2</v>
      </c>
      <c r="M8">
        <v>837</v>
      </c>
      <c r="N8">
        <v>8371</v>
      </c>
      <c r="O8">
        <v>8372</v>
      </c>
      <c r="Q8">
        <v>4</v>
      </c>
      <c r="R8" s="5">
        <v>1008.82653441914</v>
      </c>
      <c r="S8">
        <v>0.5</v>
      </c>
      <c r="T8">
        <v>336.9</v>
      </c>
      <c r="U8">
        <v>3370</v>
      </c>
      <c r="V8">
        <v>3374</v>
      </c>
      <c r="X8">
        <v>4</v>
      </c>
      <c r="Y8" s="5">
        <v>1194.3942833040901</v>
      </c>
      <c r="Z8">
        <v>1.1000000000000001</v>
      </c>
      <c r="AA8">
        <v>596</v>
      </c>
      <c r="AB8">
        <v>5961</v>
      </c>
      <c r="AC8">
        <v>5971</v>
      </c>
      <c r="AE8">
        <v>4</v>
      </c>
      <c r="AF8" s="5">
        <v>930.03684058118495</v>
      </c>
      <c r="AG8">
        <v>0.6</v>
      </c>
      <c r="AH8">
        <v>317.3</v>
      </c>
      <c r="AI8">
        <v>3174</v>
      </c>
      <c r="AJ8">
        <v>3179</v>
      </c>
    </row>
    <row r="9" spans="1:36" x14ac:dyDescent="0.3">
      <c r="A9">
        <v>5</v>
      </c>
      <c r="B9" s="5">
        <v>1195.6240828039699</v>
      </c>
      <c r="C9" s="5"/>
      <c r="D9">
        <v>1.1000000000000001</v>
      </c>
      <c r="E9">
        <f t="shared" si="0"/>
        <v>1989.2</v>
      </c>
      <c r="F9">
        <v>19893</v>
      </c>
      <c r="G9">
        <v>19903</v>
      </c>
      <c r="I9">
        <v>5</v>
      </c>
      <c r="J9" s="5">
        <v>1037.4690526929301</v>
      </c>
      <c r="K9" s="5"/>
      <c r="L9">
        <v>0.8</v>
      </c>
      <c r="M9">
        <v>1319.5</v>
      </c>
      <c r="N9">
        <v>13196</v>
      </c>
      <c r="O9">
        <v>13203</v>
      </c>
      <c r="Q9">
        <v>5</v>
      </c>
      <c r="R9" s="5">
        <v>889.29642782614098</v>
      </c>
      <c r="S9">
        <v>0.2</v>
      </c>
      <c r="T9">
        <v>391.4</v>
      </c>
      <c r="U9">
        <v>3915</v>
      </c>
      <c r="V9">
        <v>3916</v>
      </c>
      <c r="X9">
        <v>5</v>
      </c>
      <c r="Y9" s="5">
        <v>1301.4266889267301</v>
      </c>
      <c r="Z9">
        <v>1.3</v>
      </c>
      <c r="AA9">
        <v>623.29999999999995</v>
      </c>
      <c r="AB9">
        <v>6234</v>
      </c>
      <c r="AC9">
        <v>6246</v>
      </c>
      <c r="AE9">
        <v>5</v>
      </c>
      <c r="AF9" s="5">
        <v>983.282976739422</v>
      </c>
      <c r="AG9">
        <v>0.6</v>
      </c>
      <c r="AH9">
        <v>403.9</v>
      </c>
      <c r="AI9">
        <v>4040</v>
      </c>
      <c r="AJ9">
        <v>4045</v>
      </c>
    </row>
    <row r="10" spans="1:36" x14ac:dyDescent="0.3">
      <c r="A10">
        <v>6</v>
      </c>
      <c r="B10" s="5">
        <v>911.945465433913</v>
      </c>
      <c r="C10" s="5"/>
      <c r="D10">
        <v>0.3</v>
      </c>
      <c r="E10">
        <f t="shared" si="0"/>
        <v>2086.4</v>
      </c>
      <c r="F10">
        <v>20865</v>
      </c>
      <c r="G10">
        <v>20867</v>
      </c>
      <c r="I10">
        <v>6</v>
      </c>
      <c r="J10" s="5">
        <v>926.63592087559402</v>
      </c>
      <c r="K10" s="5"/>
      <c r="L10">
        <v>0.5</v>
      </c>
      <c r="M10">
        <v>1456.4</v>
      </c>
      <c r="N10">
        <v>14565</v>
      </c>
      <c r="O10">
        <v>14569</v>
      </c>
      <c r="Q10">
        <v>6</v>
      </c>
      <c r="R10" s="5">
        <v>1019.03152929588</v>
      </c>
      <c r="S10">
        <v>0.7</v>
      </c>
      <c r="T10">
        <v>474.3</v>
      </c>
      <c r="U10">
        <v>4744</v>
      </c>
      <c r="V10">
        <v>4750</v>
      </c>
      <c r="X10">
        <v>6</v>
      </c>
      <c r="Y10" s="5">
        <v>1082.8713537777601</v>
      </c>
      <c r="Z10">
        <v>0.9</v>
      </c>
      <c r="AA10">
        <v>715.5</v>
      </c>
      <c r="AB10">
        <v>7156</v>
      </c>
      <c r="AC10">
        <v>7164</v>
      </c>
      <c r="AE10">
        <v>6</v>
      </c>
      <c r="AF10" s="5">
        <v>998.45043814688597</v>
      </c>
      <c r="AG10">
        <v>0.6</v>
      </c>
      <c r="AH10">
        <v>416.6</v>
      </c>
      <c r="AI10">
        <v>4167</v>
      </c>
      <c r="AJ10">
        <v>4172</v>
      </c>
    </row>
    <row r="11" spans="1:36" x14ac:dyDescent="0.3">
      <c r="D11" s="24">
        <f>SUM(D5:D10)</f>
        <v>3.6</v>
      </c>
      <c r="I11">
        <v>7</v>
      </c>
      <c r="J11" s="5">
        <v>1077.38782365828</v>
      </c>
      <c r="K11" s="5"/>
      <c r="L11">
        <v>0.9</v>
      </c>
      <c r="M11">
        <v>1464.8</v>
      </c>
      <c r="N11">
        <v>14649</v>
      </c>
      <c r="O11">
        <v>14657</v>
      </c>
      <c r="Q11">
        <v>7</v>
      </c>
      <c r="R11" s="5">
        <v>945.52750081989097</v>
      </c>
      <c r="S11">
        <v>0.5</v>
      </c>
      <c r="T11">
        <v>500</v>
      </c>
      <c r="U11">
        <v>5001</v>
      </c>
      <c r="V11">
        <v>5005</v>
      </c>
      <c r="X11">
        <v>7</v>
      </c>
      <c r="Y11" s="5">
        <v>907.80391735878402</v>
      </c>
      <c r="Z11">
        <v>0.4</v>
      </c>
      <c r="AA11">
        <v>803.6</v>
      </c>
      <c r="AB11">
        <v>8037</v>
      </c>
      <c r="AC11">
        <v>8040</v>
      </c>
      <c r="AE11">
        <v>7</v>
      </c>
      <c r="AF11" s="5">
        <v>983.62314104339202</v>
      </c>
      <c r="AG11">
        <v>0.7</v>
      </c>
      <c r="AH11">
        <v>457.9</v>
      </c>
      <c r="AI11">
        <v>4580</v>
      </c>
      <c r="AJ11">
        <v>4586</v>
      </c>
    </row>
    <row r="12" spans="1:36" x14ac:dyDescent="0.3">
      <c r="A12" s="10" t="s">
        <v>109</v>
      </c>
      <c r="B12" s="11">
        <v>14</v>
      </c>
      <c r="C12" s="11"/>
      <c r="D12" s="10" t="s">
        <v>110</v>
      </c>
      <c r="E12" s="2">
        <v>2395.6</v>
      </c>
      <c r="F12" s="10" t="s">
        <v>111</v>
      </c>
      <c r="G12" s="13">
        <f>1/(E12/3600)*39</f>
        <v>58.607446986141269</v>
      </c>
      <c r="I12">
        <v>8</v>
      </c>
      <c r="J12" s="5">
        <v>905.93817566217899</v>
      </c>
      <c r="K12" s="5"/>
      <c r="L12">
        <v>0.3</v>
      </c>
      <c r="M12">
        <v>1684.6</v>
      </c>
      <c r="N12">
        <v>16847</v>
      </c>
      <c r="O12">
        <v>16849</v>
      </c>
      <c r="Q12">
        <v>8</v>
      </c>
      <c r="R12" s="5">
        <v>881.71562333766701</v>
      </c>
      <c r="S12">
        <v>0.1</v>
      </c>
      <c r="T12">
        <v>588.9</v>
      </c>
      <c r="U12">
        <v>5890</v>
      </c>
      <c r="V12">
        <v>5890</v>
      </c>
      <c r="X12">
        <v>8</v>
      </c>
      <c r="Y12" s="5">
        <v>914.38349592569602</v>
      </c>
      <c r="Z12">
        <v>0.3</v>
      </c>
      <c r="AA12">
        <v>822.6</v>
      </c>
      <c r="AB12">
        <v>8227</v>
      </c>
      <c r="AC12">
        <v>8229</v>
      </c>
      <c r="AE12">
        <v>8</v>
      </c>
      <c r="AF12" s="5">
        <v>894.40678330323999</v>
      </c>
      <c r="AG12">
        <v>0.3</v>
      </c>
      <c r="AH12">
        <v>474.3</v>
      </c>
      <c r="AI12">
        <v>4744</v>
      </c>
      <c r="AJ12">
        <v>4746</v>
      </c>
    </row>
    <row r="13" spans="1:36" x14ac:dyDescent="0.3">
      <c r="A13" s="12" t="s">
        <v>112</v>
      </c>
      <c r="B13" s="12" t="s">
        <v>113</v>
      </c>
      <c r="C13" s="20"/>
      <c r="D13" s="12" t="s">
        <v>114</v>
      </c>
      <c r="E13" s="12" t="s">
        <v>115</v>
      </c>
      <c r="F13" s="12" t="s">
        <v>116</v>
      </c>
      <c r="G13" s="12" t="s">
        <v>117</v>
      </c>
      <c r="I13">
        <v>9</v>
      </c>
      <c r="J13" s="5">
        <v>916.35346349158306</v>
      </c>
      <c r="K13" s="5"/>
      <c r="L13">
        <v>0.4</v>
      </c>
      <c r="M13">
        <v>1763.6</v>
      </c>
      <c r="N13">
        <v>17637</v>
      </c>
      <c r="O13">
        <v>17640</v>
      </c>
      <c r="Q13">
        <v>9</v>
      </c>
      <c r="R13" s="5">
        <v>917.63133183085404</v>
      </c>
      <c r="S13">
        <v>0.4</v>
      </c>
      <c r="T13">
        <v>696.9</v>
      </c>
      <c r="U13">
        <v>6970</v>
      </c>
      <c r="V13">
        <v>6973</v>
      </c>
      <c r="X13">
        <v>9</v>
      </c>
      <c r="Y13" s="5">
        <v>1080.38578050775</v>
      </c>
      <c r="Z13">
        <v>0.9</v>
      </c>
      <c r="AA13">
        <v>845.1</v>
      </c>
      <c r="AB13">
        <v>8452</v>
      </c>
      <c r="AC13">
        <v>8460</v>
      </c>
      <c r="AE13">
        <v>9</v>
      </c>
      <c r="AF13" s="5">
        <v>1000.55566919108</v>
      </c>
      <c r="AG13">
        <v>0.8</v>
      </c>
      <c r="AH13">
        <v>591.29999999999995</v>
      </c>
      <c r="AI13">
        <v>5914</v>
      </c>
      <c r="AJ13">
        <v>5921</v>
      </c>
    </row>
    <row r="14" spans="1:36" x14ac:dyDescent="0.3">
      <c r="A14">
        <v>1</v>
      </c>
      <c r="B14" s="5">
        <v>921.96035495539695</v>
      </c>
      <c r="C14" s="5"/>
      <c r="D14">
        <v>0.4</v>
      </c>
      <c r="E14">
        <v>57.7</v>
      </c>
      <c r="F14">
        <v>578</v>
      </c>
      <c r="G14">
        <v>581</v>
      </c>
      <c r="I14">
        <v>10</v>
      </c>
      <c r="J14" s="5">
        <v>940.45659993053403</v>
      </c>
      <c r="K14" s="5"/>
      <c r="L14">
        <v>0.5</v>
      </c>
      <c r="M14">
        <v>1802.2</v>
      </c>
      <c r="N14">
        <v>18023</v>
      </c>
      <c r="O14">
        <v>18027</v>
      </c>
      <c r="Q14">
        <v>10</v>
      </c>
      <c r="R14" s="5">
        <v>1103.9455615158599</v>
      </c>
      <c r="S14">
        <v>0.9</v>
      </c>
      <c r="T14">
        <v>833.1</v>
      </c>
      <c r="U14">
        <v>8332</v>
      </c>
      <c r="V14">
        <v>8340</v>
      </c>
      <c r="X14">
        <v>10</v>
      </c>
      <c r="Y14" s="5">
        <v>902.37529487391203</v>
      </c>
      <c r="Z14">
        <v>0.2</v>
      </c>
      <c r="AA14">
        <v>848.7</v>
      </c>
      <c r="AB14">
        <v>8488</v>
      </c>
      <c r="AC14">
        <v>8489</v>
      </c>
      <c r="AG14">
        <f>SUM(AG5:AG13)</f>
        <v>5.0999999999999996</v>
      </c>
    </row>
    <row r="15" spans="1:36" x14ac:dyDescent="0.3">
      <c r="A15">
        <v>2</v>
      </c>
      <c r="B15" s="5">
        <v>1085.0243906307601</v>
      </c>
      <c r="C15" s="5"/>
      <c r="D15">
        <v>0.9</v>
      </c>
      <c r="E15">
        <v>302.3</v>
      </c>
      <c r="F15">
        <v>3024</v>
      </c>
      <c r="G15">
        <v>3032</v>
      </c>
      <c r="I15">
        <v>11</v>
      </c>
      <c r="J15" s="5">
        <v>1109.7649816923099</v>
      </c>
      <c r="K15" s="5"/>
      <c r="L15">
        <v>0.9</v>
      </c>
      <c r="M15">
        <v>2031.5</v>
      </c>
      <c r="N15">
        <v>20316</v>
      </c>
      <c r="O15">
        <v>20324</v>
      </c>
      <c r="Q15">
        <v>11</v>
      </c>
      <c r="R15" s="5">
        <v>968.40136382013804</v>
      </c>
      <c r="S15">
        <v>0.6</v>
      </c>
      <c r="T15">
        <v>846.3</v>
      </c>
      <c r="U15">
        <v>8464</v>
      </c>
      <c r="V15">
        <v>8469</v>
      </c>
      <c r="X15">
        <v>11</v>
      </c>
      <c r="Y15" s="5">
        <v>1059.0876679842099</v>
      </c>
      <c r="Z15">
        <v>0.8</v>
      </c>
      <c r="AA15">
        <v>1009</v>
      </c>
      <c r="AB15">
        <v>10091</v>
      </c>
      <c r="AC15">
        <v>10098</v>
      </c>
      <c r="AE15" s="10" t="s">
        <v>109</v>
      </c>
      <c r="AF15" s="11">
        <v>24</v>
      </c>
      <c r="AG15" s="10" t="s">
        <v>110</v>
      </c>
      <c r="AH15" s="2">
        <v>2797.2</v>
      </c>
      <c r="AI15" s="10" t="s">
        <v>111</v>
      </c>
      <c r="AJ15" s="13">
        <f>1/(AH15/3600)*26</f>
        <v>33.462033462033467</v>
      </c>
    </row>
    <row r="16" spans="1:36" x14ac:dyDescent="0.3">
      <c r="A16">
        <v>3</v>
      </c>
      <c r="B16" s="5">
        <v>1047.9954051868301</v>
      </c>
      <c r="C16" s="5"/>
      <c r="D16">
        <v>0.8</v>
      </c>
      <c r="E16">
        <v>368.3</v>
      </c>
      <c r="F16">
        <v>3684</v>
      </c>
      <c r="G16">
        <v>3691</v>
      </c>
      <c r="I16">
        <v>12</v>
      </c>
      <c r="J16" s="5">
        <v>916.55152552204095</v>
      </c>
      <c r="K16" s="5"/>
      <c r="L16">
        <v>0.4</v>
      </c>
      <c r="M16">
        <v>2115</v>
      </c>
      <c r="N16">
        <v>21151</v>
      </c>
      <c r="O16">
        <v>21154</v>
      </c>
      <c r="Q16">
        <v>12</v>
      </c>
      <c r="R16" s="5">
        <v>1021.466337663</v>
      </c>
      <c r="S16">
        <v>0.8</v>
      </c>
      <c r="T16">
        <v>943</v>
      </c>
      <c r="U16">
        <v>9431</v>
      </c>
      <c r="V16">
        <v>9438</v>
      </c>
      <c r="X16">
        <v>12</v>
      </c>
      <c r="Y16" s="5">
        <v>954.84989656888195</v>
      </c>
      <c r="Z16">
        <v>0.3</v>
      </c>
      <c r="AA16">
        <v>1012.9</v>
      </c>
      <c r="AB16">
        <v>10130</v>
      </c>
      <c r="AC16">
        <v>10132</v>
      </c>
      <c r="AE16" s="12" t="s">
        <v>112</v>
      </c>
      <c r="AF16" s="12" t="s">
        <v>113</v>
      </c>
      <c r="AG16" s="12" t="s">
        <v>114</v>
      </c>
      <c r="AH16" s="12" t="s">
        <v>115</v>
      </c>
      <c r="AI16" s="12" t="s">
        <v>116</v>
      </c>
      <c r="AJ16" s="12" t="s">
        <v>117</v>
      </c>
    </row>
    <row r="17" spans="1:36" x14ac:dyDescent="0.3">
      <c r="A17">
        <v>4</v>
      </c>
      <c r="B17" s="5">
        <v>894.341420202883</v>
      </c>
      <c r="C17" s="5"/>
      <c r="D17">
        <v>0.2</v>
      </c>
      <c r="E17">
        <v>374.2</v>
      </c>
      <c r="F17">
        <v>3743</v>
      </c>
      <c r="G17">
        <v>3744</v>
      </c>
      <c r="L17">
        <f>SUM(L5:L16)</f>
        <v>5.7</v>
      </c>
      <c r="Q17">
        <v>13</v>
      </c>
      <c r="R17" s="5">
        <v>908.80409115800796</v>
      </c>
      <c r="S17">
        <v>0.3</v>
      </c>
      <c r="T17">
        <v>1296.5</v>
      </c>
      <c r="U17">
        <v>12966</v>
      </c>
      <c r="V17">
        <v>12968</v>
      </c>
      <c r="X17">
        <v>13</v>
      </c>
      <c r="Y17" s="5">
        <v>1020.2885524613</v>
      </c>
      <c r="Z17">
        <v>0.7</v>
      </c>
      <c r="AA17">
        <v>1076.7</v>
      </c>
      <c r="AB17">
        <v>10768</v>
      </c>
      <c r="AC17">
        <v>10774</v>
      </c>
      <c r="AE17">
        <v>1</v>
      </c>
      <c r="AF17" s="5">
        <v>931.43734693068404</v>
      </c>
      <c r="AG17">
        <v>0.5</v>
      </c>
      <c r="AH17">
        <v>378.9</v>
      </c>
      <c r="AI17">
        <v>3790</v>
      </c>
      <c r="AJ17">
        <v>3794</v>
      </c>
    </row>
    <row r="18" spans="1:36" x14ac:dyDescent="0.3">
      <c r="A18">
        <v>5</v>
      </c>
      <c r="B18" s="5">
        <v>1063.06028466616</v>
      </c>
      <c r="C18" s="5"/>
      <c r="D18">
        <v>0.8</v>
      </c>
      <c r="E18">
        <v>742.9</v>
      </c>
      <c r="F18">
        <v>7430</v>
      </c>
      <c r="G18">
        <v>7437</v>
      </c>
      <c r="I18" s="10" t="s">
        <v>109</v>
      </c>
      <c r="J18" s="11">
        <v>16</v>
      </c>
      <c r="K18" s="11"/>
      <c r="L18" s="10" t="s">
        <v>110</v>
      </c>
      <c r="M18" s="2">
        <v>2398.5</v>
      </c>
      <c r="N18" s="10" t="s">
        <v>111</v>
      </c>
      <c r="O18" s="13">
        <f>1/(M18/3600)*2</f>
        <v>3.0018761726078798</v>
      </c>
      <c r="Q18">
        <v>14</v>
      </c>
      <c r="R18" s="5">
        <v>1076.15473627609</v>
      </c>
      <c r="S18">
        <v>0.9</v>
      </c>
      <c r="T18">
        <v>1300.5</v>
      </c>
      <c r="U18">
        <v>13006</v>
      </c>
      <c r="V18">
        <v>13014</v>
      </c>
      <c r="X18">
        <v>14</v>
      </c>
      <c r="Y18" s="5">
        <v>957.13050325558004</v>
      </c>
      <c r="Z18">
        <v>0.6</v>
      </c>
      <c r="AA18">
        <v>1511.3</v>
      </c>
      <c r="AB18">
        <v>15114</v>
      </c>
      <c r="AC18">
        <v>15119</v>
      </c>
      <c r="AE18">
        <v>2</v>
      </c>
      <c r="AF18" s="5">
        <v>913.42159307658096</v>
      </c>
      <c r="AG18">
        <v>0.4</v>
      </c>
      <c r="AH18">
        <v>480.6</v>
      </c>
      <c r="AI18">
        <v>4807</v>
      </c>
      <c r="AJ18">
        <v>4810</v>
      </c>
    </row>
    <row r="19" spans="1:36" x14ac:dyDescent="0.3">
      <c r="A19">
        <v>6</v>
      </c>
      <c r="B19" s="5">
        <v>912.58627369646604</v>
      </c>
      <c r="C19" s="5"/>
      <c r="D19">
        <v>0.4</v>
      </c>
      <c r="E19">
        <v>746.3</v>
      </c>
      <c r="F19">
        <v>7464</v>
      </c>
      <c r="G19">
        <v>7467</v>
      </c>
      <c r="I19" s="12" t="s">
        <v>112</v>
      </c>
      <c r="J19" s="12" t="s">
        <v>113</v>
      </c>
      <c r="K19" s="20"/>
      <c r="L19" s="12" t="s">
        <v>114</v>
      </c>
      <c r="M19" s="12" t="s">
        <v>115</v>
      </c>
      <c r="N19" s="12" t="s">
        <v>116</v>
      </c>
      <c r="O19" s="12" t="s">
        <v>117</v>
      </c>
      <c r="Q19">
        <v>15</v>
      </c>
      <c r="R19" s="5">
        <v>1169.0522070524401</v>
      </c>
      <c r="S19">
        <v>1.2</v>
      </c>
      <c r="T19">
        <v>1320.4</v>
      </c>
      <c r="U19">
        <v>13205</v>
      </c>
      <c r="V19">
        <v>13216</v>
      </c>
      <c r="X19">
        <v>15</v>
      </c>
      <c r="Y19" s="5">
        <v>1304.7603385602299</v>
      </c>
      <c r="Z19">
        <v>1.2</v>
      </c>
      <c r="AA19">
        <v>1519.1</v>
      </c>
      <c r="AB19">
        <v>15192</v>
      </c>
      <c r="AC19">
        <v>15203</v>
      </c>
      <c r="AE19">
        <v>3</v>
      </c>
      <c r="AF19" s="5">
        <v>968.14740779038095</v>
      </c>
      <c r="AG19">
        <v>0.6</v>
      </c>
      <c r="AH19">
        <v>542.4</v>
      </c>
      <c r="AI19">
        <v>5425</v>
      </c>
      <c r="AJ19">
        <v>5430</v>
      </c>
    </row>
    <row r="20" spans="1:36" x14ac:dyDescent="0.3">
      <c r="A20">
        <v>7</v>
      </c>
      <c r="B20" s="5">
        <v>1035.3166076587399</v>
      </c>
      <c r="C20" s="5"/>
      <c r="D20">
        <v>0.7</v>
      </c>
      <c r="E20">
        <v>762</v>
      </c>
      <c r="F20">
        <v>7621</v>
      </c>
      <c r="G20">
        <v>7627</v>
      </c>
      <c r="I20">
        <v>1</v>
      </c>
      <c r="J20" s="5">
        <v>917.69768129590398</v>
      </c>
      <c r="K20" s="5"/>
      <c r="L20">
        <v>0.4</v>
      </c>
      <c r="M20">
        <v>625.9</v>
      </c>
      <c r="N20">
        <v>6260</v>
      </c>
      <c r="O20">
        <v>6263</v>
      </c>
      <c r="Q20">
        <v>16</v>
      </c>
      <c r="R20" s="5">
        <v>949.05224217334205</v>
      </c>
      <c r="S20">
        <v>0.6</v>
      </c>
      <c r="T20">
        <v>1340</v>
      </c>
      <c r="U20">
        <v>13401</v>
      </c>
      <c r="V20">
        <v>13406</v>
      </c>
      <c r="X20">
        <v>16</v>
      </c>
      <c r="Y20" s="5">
        <v>918.18829909445799</v>
      </c>
      <c r="Z20">
        <v>0.6</v>
      </c>
      <c r="AA20">
        <v>1585.5</v>
      </c>
      <c r="AB20">
        <v>15856</v>
      </c>
      <c r="AC20">
        <v>15861</v>
      </c>
      <c r="AE20">
        <v>4</v>
      </c>
      <c r="AF20" s="5">
        <v>1151.4462548496699</v>
      </c>
      <c r="AG20">
        <v>1</v>
      </c>
      <c r="AH20">
        <v>569.9</v>
      </c>
      <c r="AI20">
        <v>5700</v>
      </c>
      <c r="AJ20">
        <v>5709</v>
      </c>
    </row>
    <row r="21" spans="1:36" x14ac:dyDescent="0.3">
      <c r="A21">
        <v>8</v>
      </c>
      <c r="B21" s="5">
        <v>886.02439310716898</v>
      </c>
      <c r="C21" s="5"/>
      <c r="D21">
        <v>0.2</v>
      </c>
      <c r="E21">
        <v>766.7</v>
      </c>
      <c r="F21">
        <v>7668</v>
      </c>
      <c r="G21">
        <v>7669</v>
      </c>
      <c r="I21">
        <v>2</v>
      </c>
      <c r="J21" s="5">
        <v>892.950711742674</v>
      </c>
      <c r="K21" s="5"/>
      <c r="L21">
        <v>0.2</v>
      </c>
      <c r="M21">
        <v>1079.2</v>
      </c>
      <c r="N21">
        <v>10793</v>
      </c>
      <c r="O21">
        <v>10794</v>
      </c>
      <c r="Q21">
        <v>17</v>
      </c>
      <c r="R21" s="5">
        <v>1084.48524368928</v>
      </c>
      <c r="S21">
        <v>1</v>
      </c>
      <c r="T21">
        <v>1455.8</v>
      </c>
      <c r="U21">
        <v>14559</v>
      </c>
      <c r="V21">
        <v>14568</v>
      </c>
      <c r="X21">
        <v>17</v>
      </c>
      <c r="Y21" s="5">
        <v>963.297255319432</v>
      </c>
      <c r="Z21">
        <v>0.5</v>
      </c>
      <c r="AA21">
        <v>1593</v>
      </c>
      <c r="AB21">
        <v>15931</v>
      </c>
      <c r="AC21">
        <v>15935</v>
      </c>
      <c r="AE21">
        <v>5</v>
      </c>
      <c r="AF21" s="5">
        <v>1033.7185653399599</v>
      </c>
      <c r="AG21">
        <v>0.7</v>
      </c>
      <c r="AH21">
        <v>630.9</v>
      </c>
      <c r="AI21">
        <v>6310</v>
      </c>
      <c r="AJ21">
        <v>6316</v>
      </c>
    </row>
    <row r="22" spans="1:36" x14ac:dyDescent="0.3">
      <c r="A22">
        <v>9</v>
      </c>
      <c r="B22" s="5">
        <v>1128.2251257196599</v>
      </c>
      <c r="C22" s="5"/>
      <c r="D22">
        <v>1</v>
      </c>
      <c r="E22">
        <v>770.6</v>
      </c>
      <c r="F22">
        <v>7707</v>
      </c>
      <c r="G22">
        <v>7716</v>
      </c>
      <c r="L22">
        <f>SUM(L20:L21)</f>
        <v>0.60000000000000009</v>
      </c>
      <c r="Q22">
        <v>18</v>
      </c>
      <c r="R22" s="5">
        <v>941.32091843263697</v>
      </c>
      <c r="S22">
        <v>0.4</v>
      </c>
      <c r="T22">
        <v>1475.7</v>
      </c>
      <c r="U22">
        <v>14758</v>
      </c>
      <c r="V22">
        <v>14761</v>
      </c>
      <c r="X22">
        <v>18</v>
      </c>
      <c r="Y22" s="5">
        <v>905.227335506386</v>
      </c>
      <c r="Z22">
        <v>0.2</v>
      </c>
      <c r="AA22">
        <v>1597.2</v>
      </c>
      <c r="AB22">
        <v>15973</v>
      </c>
      <c r="AC22">
        <v>15974</v>
      </c>
      <c r="AE22">
        <v>6</v>
      </c>
      <c r="AF22" s="5">
        <v>885.96205485853898</v>
      </c>
      <c r="AG22">
        <v>0.1</v>
      </c>
      <c r="AH22">
        <v>634.9</v>
      </c>
      <c r="AI22">
        <v>6350</v>
      </c>
      <c r="AJ22">
        <v>6350</v>
      </c>
    </row>
    <row r="23" spans="1:36" x14ac:dyDescent="0.3">
      <c r="A23">
        <v>10</v>
      </c>
      <c r="B23" s="5">
        <v>883.52639164202003</v>
      </c>
      <c r="C23" s="5"/>
      <c r="D23">
        <v>0.1</v>
      </c>
      <c r="E23">
        <v>782.4</v>
      </c>
      <c r="F23">
        <v>7825</v>
      </c>
      <c r="G23">
        <v>7825</v>
      </c>
      <c r="Q23">
        <v>19</v>
      </c>
      <c r="R23" s="5">
        <v>902.71835251431605</v>
      </c>
      <c r="S23">
        <v>0.3</v>
      </c>
      <c r="T23">
        <v>1505</v>
      </c>
      <c r="U23">
        <v>15051</v>
      </c>
      <c r="V23">
        <v>15053</v>
      </c>
      <c r="X23">
        <v>19</v>
      </c>
      <c r="Y23" s="5">
        <v>1006.61069901398</v>
      </c>
      <c r="Z23">
        <v>0.7</v>
      </c>
      <c r="AA23">
        <v>1609.4</v>
      </c>
      <c r="AB23">
        <v>16095</v>
      </c>
      <c r="AC23">
        <v>16101</v>
      </c>
      <c r="AE23">
        <v>7</v>
      </c>
      <c r="AF23" s="5">
        <v>1131.69463065027</v>
      </c>
      <c r="AG23">
        <v>0.9</v>
      </c>
      <c r="AH23">
        <v>739.6</v>
      </c>
      <c r="AI23">
        <v>7397</v>
      </c>
      <c r="AJ23">
        <v>7405</v>
      </c>
    </row>
    <row r="24" spans="1:36" x14ac:dyDescent="0.3">
      <c r="A24">
        <v>11</v>
      </c>
      <c r="B24" s="5">
        <v>989.30124803807803</v>
      </c>
      <c r="C24" s="5"/>
      <c r="D24">
        <v>0.7</v>
      </c>
      <c r="E24">
        <v>802</v>
      </c>
      <c r="F24">
        <v>8021</v>
      </c>
      <c r="G24">
        <v>8027</v>
      </c>
      <c r="Q24">
        <v>20</v>
      </c>
      <c r="R24" s="5">
        <v>961.27547072831203</v>
      </c>
      <c r="S24">
        <v>0.6</v>
      </c>
      <c r="T24">
        <v>1684.5</v>
      </c>
      <c r="U24">
        <v>16846</v>
      </c>
      <c r="V24">
        <v>16851</v>
      </c>
      <c r="X24">
        <v>20</v>
      </c>
      <c r="Y24" s="5">
        <v>957.348489852846</v>
      </c>
      <c r="Z24">
        <v>0.5</v>
      </c>
      <c r="AA24">
        <v>1766.7</v>
      </c>
      <c r="AB24">
        <v>17668</v>
      </c>
      <c r="AC24">
        <v>17672</v>
      </c>
      <c r="AE24">
        <v>8</v>
      </c>
      <c r="AF24" s="5">
        <v>920.24914372744104</v>
      </c>
      <c r="AG24">
        <v>0.5</v>
      </c>
      <c r="AH24">
        <v>847.4</v>
      </c>
      <c r="AI24">
        <v>8475</v>
      </c>
      <c r="AJ24">
        <v>8479</v>
      </c>
    </row>
    <row r="25" spans="1:36" x14ac:dyDescent="0.3">
      <c r="A25">
        <v>12</v>
      </c>
      <c r="B25" s="5">
        <v>915.489013474187</v>
      </c>
      <c r="C25" s="5"/>
      <c r="D25">
        <v>0.3</v>
      </c>
      <c r="E25">
        <v>897.2</v>
      </c>
      <c r="F25">
        <v>8973</v>
      </c>
      <c r="G25">
        <v>8975</v>
      </c>
      <c r="Q25">
        <v>21</v>
      </c>
      <c r="R25" s="5">
        <v>1080.5638522137499</v>
      </c>
      <c r="S25">
        <v>0.9</v>
      </c>
      <c r="T25">
        <v>1763.6</v>
      </c>
      <c r="U25">
        <v>17637</v>
      </c>
      <c r="V25">
        <v>17645</v>
      </c>
      <c r="X25">
        <v>21</v>
      </c>
      <c r="Y25" s="5">
        <v>980.51504013648196</v>
      </c>
      <c r="Z25">
        <v>0.5</v>
      </c>
      <c r="AA25">
        <v>1769.8</v>
      </c>
      <c r="AB25">
        <v>17699</v>
      </c>
      <c r="AC25">
        <v>17703</v>
      </c>
      <c r="AE25">
        <v>9</v>
      </c>
      <c r="AF25" s="5">
        <v>913.00843778528997</v>
      </c>
      <c r="AG25">
        <v>0.4</v>
      </c>
      <c r="AH25">
        <v>930.7</v>
      </c>
      <c r="AI25">
        <v>9308</v>
      </c>
      <c r="AJ25">
        <v>9311</v>
      </c>
    </row>
    <row r="26" spans="1:36" x14ac:dyDescent="0.3">
      <c r="A26">
        <v>13</v>
      </c>
      <c r="B26" s="5">
        <v>1044.6622816145</v>
      </c>
      <c r="C26" s="5"/>
      <c r="D26">
        <v>0.9</v>
      </c>
      <c r="E26">
        <v>983.4</v>
      </c>
      <c r="F26">
        <v>9835</v>
      </c>
      <c r="G26">
        <v>9843</v>
      </c>
      <c r="Q26">
        <v>22</v>
      </c>
      <c r="R26" s="5">
        <v>1211.8086177257401</v>
      </c>
      <c r="S26">
        <v>1</v>
      </c>
      <c r="T26">
        <v>1802</v>
      </c>
      <c r="U26">
        <v>18021</v>
      </c>
      <c r="V26">
        <v>18030</v>
      </c>
      <c r="X26">
        <v>22</v>
      </c>
      <c r="Y26" s="5">
        <v>934.31582213694401</v>
      </c>
      <c r="Z26">
        <v>0.5</v>
      </c>
      <c r="AA26">
        <v>1792.9</v>
      </c>
      <c r="AB26">
        <v>17930</v>
      </c>
      <c r="AC26">
        <v>17934</v>
      </c>
      <c r="AE26">
        <v>10</v>
      </c>
      <c r="AF26" s="5">
        <v>1247.71242408496</v>
      </c>
      <c r="AG26">
        <v>1.2</v>
      </c>
      <c r="AH26">
        <v>999.1</v>
      </c>
      <c r="AI26">
        <v>9992</v>
      </c>
      <c r="AJ26">
        <v>10003</v>
      </c>
    </row>
    <row r="27" spans="1:36" x14ac:dyDescent="0.3">
      <c r="A27">
        <v>14</v>
      </c>
      <c r="B27" s="5">
        <v>1042.3034890864301</v>
      </c>
      <c r="C27" s="5"/>
      <c r="D27">
        <v>0.8</v>
      </c>
      <c r="E27">
        <v>1015.9</v>
      </c>
      <c r="F27">
        <v>10160</v>
      </c>
      <c r="G27">
        <v>10167</v>
      </c>
      <c r="Q27">
        <v>23</v>
      </c>
      <c r="R27" s="5">
        <v>952.17947855530701</v>
      </c>
      <c r="S27">
        <v>0.6</v>
      </c>
      <c r="T27">
        <v>1923.4</v>
      </c>
      <c r="U27">
        <v>19235</v>
      </c>
      <c r="V27">
        <v>19240</v>
      </c>
      <c r="X27">
        <v>23</v>
      </c>
      <c r="Y27" s="5">
        <v>970.85471584349398</v>
      </c>
      <c r="Z27">
        <v>0.7</v>
      </c>
      <c r="AA27">
        <v>2029.7</v>
      </c>
      <c r="AB27">
        <v>20298</v>
      </c>
      <c r="AC27">
        <v>20304</v>
      </c>
      <c r="AE27">
        <v>11</v>
      </c>
      <c r="AF27" s="5">
        <v>1164.99680149388</v>
      </c>
      <c r="AG27">
        <v>1.1000000000000001</v>
      </c>
      <c r="AH27">
        <v>1189.5999999999999</v>
      </c>
      <c r="AI27">
        <v>11897</v>
      </c>
      <c r="AJ27">
        <v>11907</v>
      </c>
    </row>
    <row r="28" spans="1:36" x14ac:dyDescent="0.3">
      <c r="A28">
        <v>15</v>
      </c>
      <c r="B28" s="5">
        <v>1053.32335271531</v>
      </c>
      <c r="C28" s="5"/>
      <c r="D28">
        <v>0.7</v>
      </c>
      <c r="E28">
        <v>1020.1</v>
      </c>
      <c r="F28">
        <v>10202</v>
      </c>
      <c r="G28">
        <v>10208</v>
      </c>
      <c r="Q28">
        <v>24</v>
      </c>
      <c r="R28" s="5">
        <v>980.49794314846099</v>
      </c>
      <c r="S28">
        <v>0.7</v>
      </c>
      <c r="T28">
        <v>1949.2</v>
      </c>
      <c r="U28">
        <v>19493</v>
      </c>
      <c r="V28">
        <v>19499</v>
      </c>
      <c r="X28">
        <v>24</v>
      </c>
      <c r="Y28" s="5">
        <v>888.67699079861404</v>
      </c>
      <c r="Z28">
        <v>0.2</v>
      </c>
      <c r="AA28">
        <v>2037.7</v>
      </c>
      <c r="AB28">
        <v>20378</v>
      </c>
      <c r="AC28">
        <v>20379</v>
      </c>
      <c r="AE28">
        <v>12</v>
      </c>
      <c r="AF28" s="5">
        <v>911.69571789351505</v>
      </c>
      <c r="AG28">
        <v>0.4</v>
      </c>
      <c r="AH28">
        <v>1225.9000000000001</v>
      </c>
      <c r="AI28">
        <v>12260</v>
      </c>
      <c r="AJ28">
        <v>12263</v>
      </c>
    </row>
    <row r="29" spans="1:36" x14ac:dyDescent="0.3">
      <c r="A29">
        <v>16</v>
      </c>
      <c r="B29" s="5">
        <v>951.47021658302401</v>
      </c>
      <c r="C29" s="5"/>
      <c r="D29">
        <v>0.6</v>
      </c>
      <c r="E29">
        <v>1022.9</v>
      </c>
      <c r="F29">
        <v>10230</v>
      </c>
      <c r="G29">
        <v>10235</v>
      </c>
      <c r="Q29">
        <v>25</v>
      </c>
      <c r="R29" s="5">
        <v>913.43145672351602</v>
      </c>
      <c r="S29">
        <v>0.4</v>
      </c>
      <c r="T29">
        <v>2027.7</v>
      </c>
      <c r="U29">
        <v>20278</v>
      </c>
      <c r="V29">
        <v>20281</v>
      </c>
      <c r="X29">
        <v>25</v>
      </c>
      <c r="Y29" s="5">
        <v>1013.55983555273</v>
      </c>
      <c r="Z29">
        <v>0.5</v>
      </c>
      <c r="AA29">
        <v>2041.4</v>
      </c>
      <c r="AB29">
        <v>20415</v>
      </c>
      <c r="AC29">
        <v>20419</v>
      </c>
      <c r="AE29">
        <v>13</v>
      </c>
      <c r="AF29" s="5">
        <v>1355.95095645483</v>
      </c>
      <c r="AG29">
        <v>1.3</v>
      </c>
      <c r="AH29">
        <v>1268.2</v>
      </c>
      <c r="AI29">
        <v>12683</v>
      </c>
      <c r="AJ29">
        <v>12695</v>
      </c>
    </row>
    <row r="30" spans="1:36" x14ac:dyDescent="0.3">
      <c r="A30">
        <v>17</v>
      </c>
      <c r="B30" s="5">
        <v>1102.46266083563</v>
      </c>
      <c r="C30" s="5"/>
      <c r="D30">
        <v>0.9</v>
      </c>
      <c r="E30">
        <v>1089.8</v>
      </c>
      <c r="F30">
        <v>10899</v>
      </c>
      <c r="G30">
        <v>10907</v>
      </c>
      <c r="Q30">
        <v>26</v>
      </c>
      <c r="R30" s="5">
        <v>1463.8371593561701</v>
      </c>
      <c r="S30">
        <v>1.5</v>
      </c>
      <c r="T30">
        <v>2031.7</v>
      </c>
      <c r="U30">
        <v>20318</v>
      </c>
      <c r="V30">
        <v>20332</v>
      </c>
      <c r="X30">
        <v>26</v>
      </c>
      <c r="Y30" s="5">
        <v>955.16757175784005</v>
      </c>
      <c r="Z30">
        <v>0.6</v>
      </c>
      <c r="AA30">
        <v>2347.8000000000002</v>
      </c>
      <c r="AB30">
        <v>23479</v>
      </c>
      <c r="AC30">
        <v>23484</v>
      </c>
      <c r="AE30">
        <v>14</v>
      </c>
      <c r="AF30" s="5">
        <v>991.50314282223303</v>
      </c>
      <c r="AG30">
        <v>0.7</v>
      </c>
      <c r="AH30">
        <v>1334.2</v>
      </c>
      <c r="AI30">
        <v>13343</v>
      </c>
      <c r="AJ30">
        <v>13349</v>
      </c>
    </row>
    <row r="31" spans="1:36" x14ac:dyDescent="0.3">
      <c r="A31">
        <v>18</v>
      </c>
      <c r="B31" s="5">
        <v>969.41935794149094</v>
      </c>
      <c r="C31" s="5"/>
      <c r="D31">
        <v>0.5</v>
      </c>
      <c r="E31">
        <v>1093.5999999999999</v>
      </c>
      <c r="F31">
        <v>10937</v>
      </c>
      <c r="G31">
        <v>10941</v>
      </c>
      <c r="Q31">
        <v>27</v>
      </c>
      <c r="R31" s="5">
        <v>899.10450955021804</v>
      </c>
      <c r="S31">
        <v>0.2</v>
      </c>
      <c r="T31">
        <v>2038.1</v>
      </c>
      <c r="U31">
        <v>20382</v>
      </c>
      <c r="V31">
        <v>20383</v>
      </c>
      <c r="Z31">
        <f>SUM(Z5:Z30)</f>
        <v>15.299999999999995</v>
      </c>
      <c r="AE31">
        <v>15</v>
      </c>
      <c r="AF31" s="5">
        <v>902.04341603336695</v>
      </c>
      <c r="AG31">
        <v>0.3</v>
      </c>
      <c r="AH31">
        <v>1711.7</v>
      </c>
      <c r="AI31">
        <v>17118</v>
      </c>
      <c r="AJ31">
        <v>17120</v>
      </c>
    </row>
    <row r="32" spans="1:36" x14ac:dyDescent="0.3">
      <c r="A32">
        <v>19</v>
      </c>
      <c r="B32" s="5">
        <v>1042.08431885153</v>
      </c>
      <c r="C32" s="5"/>
      <c r="D32">
        <v>0.8</v>
      </c>
      <c r="E32">
        <v>1153.0999999999999</v>
      </c>
      <c r="F32">
        <v>11532</v>
      </c>
      <c r="G32">
        <v>11539</v>
      </c>
      <c r="Q32">
        <v>28</v>
      </c>
      <c r="R32" s="5">
        <v>917.38704217509405</v>
      </c>
      <c r="S32">
        <v>0.3</v>
      </c>
      <c r="T32">
        <v>2059.3000000000002</v>
      </c>
      <c r="U32">
        <v>20594</v>
      </c>
      <c r="V32">
        <v>20596</v>
      </c>
      <c r="X32" s="10" t="s">
        <v>109</v>
      </c>
      <c r="Y32" s="11">
        <v>22</v>
      </c>
      <c r="Z32" s="10" t="s">
        <v>110</v>
      </c>
      <c r="AA32" s="2">
        <v>3197.1</v>
      </c>
      <c r="AB32" s="10" t="s">
        <v>111</v>
      </c>
      <c r="AC32" s="13">
        <f>1/(AA32/3600)*2</f>
        <v>2.2520409120765694</v>
      </c>
      <c r="AE32">
        <v>16</v>
      </c>
      <c r="AF32" s="5">
        <v>976.26749073562405</v>
      </c>
      <c r="AG32">
        <v>0.6</v>
      </c>
      <c r="AH32">
        <v>1753.4</v>
      </c>
      <c r="AI32">
        <v>17535</v>
      </c>
      <c r="AJ32">
        <v>17540</v>
      </c>
    </row>
    <row r="33" spans="1:36" x14ac:dyDescent="0.3">
      <c r="A33">
        <v>20</v>
      </c>
      <c r="B33" s="5">
        <v>1027.1765343890499</v>
      </c>
      <c r="C33" s="5"/>
      <c r="D33">
        <v>0.7</v>
      </c>
      <c r="E33">
        <v>1192.9000000000001</v>
      </c>
      <c r="F33">
        <v>11930</v>
      </c>
      <c r="G33">
        <v>11936</v>
      </c>
      <c r="Q33">
        <v>29</v>
      </c>
      <c r="R33" s="5">
        <v>1027.6754376510301</v>
      </c>
      <c r="S33">
        <v>0.8</v>
      </c>
      <c r="T33">
        <v>2100.8000000000002</v>
      </c>
      <c r="U33">
        <v>21009</v>
      </c>
      <c r="V33">
        <v>21016</v>
      </c>
      <c r="X33" s="12" t="s">
        <v>112</v>
      </c>
      <c r="Y33" s="12" t="s">
        <v>113</v>
      </c>
      <c r="Z33" s="12" t="s">
        <v>114</v>
      </c>
      <c r="AA33" s="12" t="s">
        <v>115</v>
      </c>
      <c r="AB33" s="12" t="s">
        <v>116</v>
      </c>
      <c r="AC33" s="12" t="s">
        <v>117</v>
      </c>
      <c r="AE33">
        <v>17</v>
      </c>
      <c r="AF33" s="5">
        <v>1136.0815862611501</v>
      </c>
      <c r="AG33">
        <v>1.2</v>
      </c>
      <c r="AH33">
        <v>1820.6</v>
      </c>
      <c r="AI33">
        <v>18207</v>
      </c>
      <c r="AJ33">
        <v>18218</v>
      </c>
    </row>
    <row r="34" spans="1:36" x14ac:dyDescent="0.3">
      <c r="A34">
        <v>21</v>
      </c>
      <c r="B34" s="5">
        <v>990.85148454805096</v>
      </c>
      <c r="C34" s="5"/>
      <c r="D34">
        <v>0.7</v>
      </c>
      <c r="E34">
        <v>1268.5999999999999</v>
      </c>
      <c r="F34">
        <v>12687</v>
      </c>
      <c r="G34">
        <v>12693</v>
      </c>
      <c r="S34">
        <f>SUM(S5:S33)</f>
        <v>18.2</v>
      </c>
      <c r="X34">
        <v>1</v>
      </c>
      <c r="Y34" s="5">
        <v>942.13966688590006</v>
      </c>
      <c r="Z34">
        <v>0.5</v>
      </c>
      <c r="AA34">
        <v>852.3</v>
      </c>
      <c r="AB34">
        <v>8524</v>
      </c>
      <c r="AC34">
        <v>8528</v>
      </c>
      <c r="AE34">
        <v>18</v>
      </c>
      <c r="AF34" s="5">
        <v>1056.54087434556</v>
      </c>
      <c r="AG34">
        <v>0.9</v>
      </c>
      <c r="AH34">
        <v>1861.7</v>
      </c>
      <c r="AI34">
        <v>18618</v>
      </c>
      <c r="AJ34">
        <v>18626</v>
      </c>
    </row>
    <row r="35" spans="1:36" x14ac:dyDescent="0.3">
      <c r="A35">
        <v>22</v>
      </c>
      <c r="B35" s="5">
        <v>1066.21888744538</v>
      </c>
      <c r="C35" s="5"/>
      <c r="D35">
        <v>0.8</v>
      </c>
      <c r="E35">
        <v>1299.0999999999999</v>
      </c>
      <c r="F35">
        <v>12992</v>
      </c>
      <c r="G35">
        <v>12999</v>
      </c>
      <c r="Q35" s="10" t="s">
        <v>109</v>
      </c>
      <c r="R35" s="11">
        <v>19</v>
      </c>
      <c r="S35" s="10" t="s">
        <v>110</v>
      </c>
      <c r="T35" s="2">
        <v>2797.9</v>
      </c>
      <c r="U35" s="10" t="s">
        <v>111</v>
      </c>
      <c r="V35" s="13">
        <f>1/(T35/3600)*3</f>
        <v>3.8600378855570248</v>
      </c>
      <c r="X35">
        <v>2</v>
      </c>
      <c r="Y35" s="5">
        <v>915.11932398705801</v>
      </c>
      <c r="Z35">
        <v>0.4</v>
      </c>
      <c r="AA35">
        <v>2737.7</v>
      </c>
      <c r="AB35">
        <v>27378</v>
      </c>
      <c r="AC35">
        <v>27381</v>
      </c>
      <c r="AE35">
        <v>19</v>
      </c>
      <c r="AF35" s="5">
        <v>960.93885733723903</v>
      </c>
      <c r="AG35">
        <v>0.6</v>
      </c>
      <c r="AH35">
        <v>1871.4</v>
      </c>
      <c r="AI35">
        <v>18715</v>
      </c>
      <c r="AJ35">
        <v>18720</v>
      </c>
    </row>
    <row r="36" spans="1:36" x14ac:dyDescent="0.3">
      <c r="A36">
        <v>23</v>
      </c>
      <c r="B36" s="5">
        <v>1016.22380931697</v>
      </c>
      <c r="C36" s="5"/>
      <c r="D36">
        <v>0.7</v>
      </c>
      <c r="E36">
        <v>1307.3</v>
      </c>
      <c r="F36">
        <v>13074</v>
      </c>
      <c r="G36">
        <v>13080</v>
      </c>
      <c r="Q36" s="12" t="s">
        <v>112</v>
      </c>
      <c r="R36" s="12" t="s">
        <v>113</v>
      </c>
      <c r="S36" s="12" t="s">
        <v>114</v>
      </c>
      <c r="T36" s="12" t="s">
        <v>115</v>
      </c>
      <c r="U36" s="12" t="s">
        <v>116</v>
      </c>
      <c r="V36" s="12" t="s">
        <v>117</v>
      </c>
      <c r="Z36">
        <f>SUM(Z34:Z35)</f>
        <v>0.9</v>
      </c>
      <c r="AE36">
        <v>20</v>
      </c>
      <c r="AF36" s="5">
        <v>1119.33600710171</v>
      </c>
      <c r="AG36">
        <v>0.9</v>
      </c>
      <c r="AH36">
        <v>1889.4</v>
      </c>
      <c r="AI36">
        <v>18895</v>
      </c>
      <c r="AJ36">
        <v>18903</v>
      </c>
    </row>
    <row r="37" spans="1:36" x14ac:dyDescent="0.3">
      <c r="A37">
        <v>24</v>
      </c>
      <c r="B37" s="5">
        <v>1062.6613987841099</v>
      </c>
      <c r="C37" s="5"/>
      <c r="D37">
        <v>0.9</v>
      </c>
      <c r="E37">
        <v>1330.2</v>
      </c>
      <c r="F37">
        <v>13303</v>
      </c>
      <c r="G37">
        <v>13311</v>
      </c>
      <c r="Q37">
        <v>1</v>
      </c>
      <c r="R37" s="5">
        <v>909.536631337058</v>
      </c>
      <c r="S37">
        <v>0.3</v>
      </c>
      <c r="T37">
        <v>996.6</v>
      </c>
      <c r="U37">
        <v>9967</v>
      </c>
      <c r="V37">
        <v>9969</v>
      </c>
      <c r="AE37">
        <v>21</v>
      </c>
      <c r="AF37" s="5">
        <v>1103.69029033318</v>
      </c>
      <c r="AG37">
        <v>0.9</v>
      </c>
      <c r="AH37">
        <v>2073.5</v>
      </c>
      <c r="AI37">
        <v>20736</v>
      </c>
      <c r="AJ37">
        <v>20744</v>
      </c>
    </row>
    <row r="38" spans="1:36" x14ac:dyDescent="0.3">
      <c r="A38">
        <v>25</v>
      </c>
      <c r="B38" s="5">
        <v>1134.61690044893</v>
      </c>
      <c r="C38" s="5"/>
      <c r="D38">
        <v>1.2</v>
      </c>
      <c r="E38">
        <v>1399</v>
      </c>
      <c r="F38">
        <v>13991</v>
      </c>
      <c r="G38">
        <v>14002</v>
      </c>
      <c r="Q38">
        <v>2</v>
      </c>
      <c r="R38" s="5">
        <v>912.37880832259702</v>
      </c>
      <c r="S38">
        <v>0.4</v>
      </c>
      <c r="T38">
        <v>1187.3</v>
      </c>
      <c r="U38">
        <v>11874</v>
      </c>
      <c r="V38">
        <v>11877</v>
      </c>
      <c r="AE38">
        <v>22</v>
      </c>
      <c r="AF38" s="5">
        <v>1160.16229934273</v>
      </c>
      <c r="AG38">
        <v>0.9</v>
      </c>
      <c r="AH38">
        <v>2389.1</v>
      </c>
      <c r="AI38">
        <v>23892</v>
      </c>
      <c r="AJ38">
        <v>23900</v>
      </c>
    </row>
    <row r="39" spans="1:36" x14ac:dyDescent="0.3">
      <c r="A39">
        <v>26</v>
      </c>
      <c r="B39" s="5">
        <v>920.36665264126202</v>
      </c>
      <c r="C39" s="5"/>
      <c r="D39">
        <v>0.4</v>
      </c>
      <c r="E39">
        <v>1534.1</v>
      </c>
      <c r="F39">
        <v>15342</v>
      </c>
      <c r="G39">
        <v>15345</v>
      </c>
      <c r="Q39">
        <v>3</v>
      </c>
      <c r="R39" s="5">
        <v>884.950373471224</v>
      </c>
      <c r="S39">
        <v>0.1</v>
      </c>
      <c r="T39">
        <v>1265.9000000000001</v>
      </c>
      <c r="U39">
        <v>12660</v>
      </c>
      <c r="V39">
        <v>12660</v>
      </c>
      <c r="AE39">
        <v>23</v>
      </c>
      <c r="AF39" s="5">
        <v>1042.5085871850399</v>
      </c>
      <c r="AG39">
        <v>0.7</v>
      </c>
      <c r="AH39">
        <v>2392.9</v>
      </c>
      <c r="AI39">
        <v>23930</v>
      </c>
      <c r="AJ39">
        <v>23936</v>
      </c>
    </row>
    <row r="40" spans="1:36" x14ac:dyDescent="0.3">
      <c r="A40">
        <v>27</v>
      </c>
      <c r="B40" s="5">
        <v>1063.9335462081599</v>
      </c>
      <c r="C40" s="5"/>
      <c r="D40">
        <v>0.8</v>
      </c>
      <c r="E40">
        <v>1547.3</v>
      </c>
      <c r="F40">
        <v>15474</v>
      </c>
      <c r="G40">
        <v>15481</v>
      </c>
      <c r="S40">
        <f>SUM(S37:S39)</f>
        <v>0.79999999999999993</v>
      </c>
      <c r="AE40">
        <v>24</v>
      </c>
      <c r="AF40" s="5">
        <v>1046.78947571253</v>
      </c>
      <c r="AG40">
        <v>0.8</v>
      </c>
      <c r="AH40">
        <v>2546.5</v>
      </c>
      <c r="AI40">
        <v>25466</v>
      </c>
      <c r="AJ40">
        <v>25473</v>
      </c>
    </row>
    <row r="41" spans="1:36" x14ac:dyDescent="0.3">
      <c r="A41">
        <v>28</v>
      </c>
      <c r="B41" s="5">
        <v>1054.5767592101899</v>
      </c>
      <c r="C41" s="5"/>
      <c r="D41">
        <v>0.8</v>
      </c>
      <c r="E41">
        <v>1554.2</v>
      </c>
      <c r="F41">
        <v>15543</v>
      </c>
      <c r="G41">
        <v>15550</v>
      </c>
      <c r="Q41" s="10" t="s">
        <v>109</v>
      </c>
      <c r="R41" s="11">
        <v>20</v>
      </c>
      <c r="S41" s="10" t="s">
        <v>110</v>
      </c>
      <c r="T41" s="2">
        <v>476.9</v>
      </c>
      <c r="U41" s="10" t="s">
        <v>111</v>
      </c>
      <c r="V41" s="13">
        <f>1/(T41/3600)*8</f>
        <v>60.390018871880905</v>
      </c>
      <c r="AE41">
        <v>25</v>
      </c>
      <c r="AF41" s="5">
        <v>1085.91757673956</v>
      </c>
      <c r="AG41">
        <v>0.9</v>
      </c>
      <c r="AH41">
        <v>2715.6</v>
      </c>
      <c r="AI41">
        <v>27157</v>
      </c>
      <c r="AJ41">
        <v>27165</v>
      </c>
    </row>
    <row r="42" spans="1:36" x14ac:dyDescent="0.3">
      <c r="A42">
        <v>29</v>
      </c>
      <c r="B42" s="5">
        <v>1122.5010541302599</v>
      </c>
      <c r="C42" s="5"/>
      <c r="D42">
        <v>1</v>
      </c>
      <c r="E42">
        <v>1613.9</v>
      </c>
      <c r="F42">
        <v>16140</v>
      </c>
      <c r="G42">
        <v>16149</v>
      </c>
      <c r="Q42" s="12" t="s">
        <v>112</v>
      </c>
      <c r="R42" s="12" t="s">
        <v>113</v>
      </c>
      <c r="S42" s="12" t="s">
        <v>114</v>
      </c>
      <c r="T42" s="12" t="s">
        <v>115</v>
      </c>
      <c r="U42" s="12" t="s">
        <v>116</v>
      </c>
      <c r="V42" s="12" t="s">
        <v>117</v>
      </c>
      <c r="AE42">
        <v>26</v>
      </c>
      <c r="AF42" s="5">
        <v>1057.3961840501299</v>
      </c>
      <c r="AG42">
        <v>0.9</v>
      </c>
      <c r="AH42">
        <v>2750.7</v>
      </c>
      <c r="AI42">
        <v>27508</v>
      </c>
      <c r="AJ42">
        <v>27516</v>
      </c>
    </row>
    <row r="43" spans="1:36" x14ac:dyDescent="0.3">
      <c r="A43">
        <v>30</v>
      </c>
      <c r="B43" s="5">
        <v>1319.3239475023199</v>
      </c>
      <c r="C43" s="5"/>
      <c r="D43">
        <v>1.2</v>
      </c>
      <c r="E43">
        <v>1648</v>
      </c>
      <c r="F43">
        <v>16481</v>
      </c>
      <c r="G43">
        <v>16492</v>
      </c>
      <c r="Q43">
        <v>1</v>
      </c>
      <c r="R43" s="5">
        <v>936.23370964701303</v>
      </c>
      <c r="S43">
        <v>0.4</v>
      </c>
      <c r="T43">
        <v>3</v>
      </c>
      <c r="U43">
        <v>31</v>
      </c>
      <c r="V43">
        <v>34</v>
      </c>
      <c r="AG43">
        <f>SUM(AG17:AG42)</f>
        <v>19.399999999999999</v>
      </c>
    </row>
    <row r="44" spans="1:36" x14ac:dyDescent="0.3">
      <c r="A44">
        <v>31</v>
      </c>
      <c r="B44" s="5">
        <v>916.02585889804402</v>
      </c>
      <c r="C44" s="5"/>
      <c r="D44">
        <v>0.4</v>
      </c>
      <c r="E44">
        <v>1709.8</v>
      </c>
      <c r="F44">
        <v>17099</v>
      </c>
      <c r="G44">
        <v>17102</v>
      </c>
      <c r="Q44">
        <v>2</v>
      </c>
      <c r="R44" s="5">
        <v>1289.6726411776499</v>
      </c>
      <c r="S44">
        <v>1.2</v>
      </c>
      <c r="T44">
        <v>27.2</v>
      </c>
      <c r="U44">
        <v>273</v>
      </c>
      <c r="V44">
        <v>284</v>
      </c>
    </row>
    <row r="45" spans="1:36" x14ac:dyDescent="0.3">
      <c r="A45">
        <v>32</v>
      </c>
      <c r="B45" s="5">
        <v>930.81159716911804</v>
      </c>
      <c r="C45" s="5"/>
      <c r="D45">
        <v>0.8</v>
      </c>
      <c r="E45">
        <v>1990.3</v>
      </c>
      <c r="F45">
        <v>19904</v>
      </c>
      <c r="G45">
        <v>19911</v>
      </c>
      <c r="Q45">
        <v>3</v>
      </c>
      <c r="R45" s="5">
        <v>1291.62853660724</v>
      </c>
      <c r="S45">
        <v>1.1000000000000001</v>
      </c>
      <c r="T45">
        <v>87.4</v>
      </c>
      <c r="U45">
        <v>875</v>
      </c>
      <c r="V45">
        <v>885</v>
      </c>
    </row>
    <row r="46" spans="1:36" x14ac:dyDescent="0.3">
      <c r="A46">
        <v>33</v>
      </c>
      <c r="B46" s="5">
        <v>994.88420371866198</v>
      </c>
      <c r="C46" s="5"/>
      <c r="D46">
        <v>0.6</v>
      </c>
      <c r="E46">
        <v>2001.9</v>
      </c>
      <c r="F46">
        <v>20020</v>
      </c>
      <c r="G46">
        <v>20025</v>
      </c>
      <c r="Q46">
        <v>4</v>
      </c>
      <c r="R46" s="5">
        <v>934.06232641071006</v>
      </c>
      <c r="S46">
        <v>0.3</v>
      </c>
      <c r="T46">
        <v>99.8</v>
      </c>
      <c r="U46">
        <v>999</v>
      </c>
      <c r="V46">
        <v>1001</v>
      </c>
    </row>
    <row r="47" spans="1:36" x14ac:dyDescent="0.3">
      <c r="A47">
        <v>34</v>
      </c>
      <c r="B47" s="5">
        <v>945.39111946160097</v>
      </c>
      <c r="C47" s="5"/>
      <c r="D47">
        <v>0.4</v>
      </c>
      <c r="E47">
        <v>2013.2</v>
      </c>
      <c r="F47">
        <v>20133</v>
      </c>
      <c r="G47">
        <v>20136</v>
      </c>
      <c r="Q47">
        <v>5</v>
      </c>
      <c r="R47" s="5">
        <v>960.64735369148195</v>
      </c>
      <c r="S47">
        <v>0.6</v>
      </c>
      <c r="T47">
        <v>224.3</v>
      </c>
      <c r="U47">
        <v>2244</v>
      </c>
      <c r="V47">
        <v>2249</v>
      </c>
    </row>
    <row r="48" spans="1:36" x14ac:dyDescent="0.3">
      <c r="A48">
        <v>35</v>
      </c>
      <c r="B48" s="5">
        <v>989.86452803572104</v>
      </c>
      <c r="C48" s="5"/>
      <c r="D48">
        <v>0.7</v>
      </c>
      <c r="E48">
        <v>2028.3</v>
      </c>
      <c r="F48">
        <v>20284</v>
      </c>
      <c r="G48">
        <v>20290</v>
      </c>
      <c r="Q48">
        <v>6</v>
      </c>
      <c r="R48" s="5">
        <v>1062.6024141754399</v>
      </c>
      <c r="S48">
        <v>0.8</v>
      </c>
      <c r="T48">
        <v>277.5</v>
      </c>
      <c r="U48">
        <v>2776</v>
      </c>
      <c r="V48">
        <v>2783</v>
      </c>
    </row>
    <row r="49" spans="1:22" x14ac:dyDescent="0.3">
      <c r="A49">
        <v>36</v>
      </c>
      <c r="B49" s="5">
        <v>1038.66393488266</v>
      </c>
      <c r="C49" s="5"/>
      <c r="D49">
        <v>0.7</v>
      </c>
      <c r="E49">
        <v>2078.5</v>
      </c>
      <c r="F49">
        <v>20786</v>
      </c>
      <c r="G49">
        <v>20792</v>
      </c>
      <c r="Q49">
        <v>7</v>
      </c>
      <c r="R49" s="5">
        <v>1040.1589349697899</v>
      </c>
      <c r="S49">
        <v>0.9</v>
      </c>
      <c r="T49">
        <v>392.6</v>
      </c>
      <c r="U49">
        <v>3927</v>
      </c>
      <c r="V49">
        <v>3935</v>
      </c>
    </row>
    <row r="50" spans="1:22" x14ac:dyDescent="0.3">
      <c r="A50">
        <v>37</v>
      </c>
      <c r="B50" s="5">
        <v>1167.10525466274</v>
      </c>
      <c r="C50" s="5"/>
      <c r="D50">
        <v>1</v>
      </c>
      <c r="E50">
        <v>2150.1999999999998</v>
      </c>
      <c r="F50">
        <v>21503</v>
      </c>
      <c r="G50">
        <v>21512</v>
      </c>
      <c r="Q50">
        <v>8</v>
      </c>
      <c r="R50" s="5">
        <v>1304.9812842515801</v>
      </c>
      <c r="S50">
        <v>1.2</v>
      </c>
      <c r="T50">
        <v>475</v>
      </c>
      <c r="U50">
        <v>4751</v>
      </c>
      <c r="V50">
        <v>4762</v>
      </c>
    </row>
    <row r="51" spans="1:22" x14ac:dyDescent="0.3">
      <c r="A51">
        <v>38</v>
      </c>
      <c r="B51" s="5">
        <v>1068.82256144803</v>
      </c>
      <c r="C51" s="5"/>
      <c r="D51">
        <v>0.8</v>
      </c>
      <c r="E51">
        <v>2205.6</v>
      </c>
      <c r="F51">
        <v>22057</v>
      </c>
      <c r="G51">
        <v>22064</v>
      </c>
      <c r="S51">
        <f>SUM(S43:S50)</f>
        <v>6.5000000000000009</v>
      </c>
    </row>
    <row r="52" spans="1:22" x14ac:dyDescent="0.3">
      <c r="A52">
        <v>39</v>
      </c>
      <c r="B52" s="5">
        <v>888.88846738890402</v>
      </c>
      <c r="C52" s="5"/>
      <c r="D52">
        <v>0.2</v>
      </c>
      <c r="E52">
        <v>2325.8000000000002</v>
      </c>
      <c r="F52">
        <v>23259</v>
      </c>
      <c r="G52">
        <v>23260</v>
      </c>
    </row>
    <row r="53" spans="1:22" x14ac:dyDescent="0.3">
      <c r="D53" s="24">
        <f>SUM(D14:D52)</f>
        <v>26.499999999999996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4470F8602B4E8831593945503AB2" ma:contentTypeVersion="14" ma:contentTypeDescription="Create a new document." ma:contentTypeScope="" ma:versionID="a46b0d5226d734cbd10699b572fcbbf7">
  <xsd:schema xmlns:xsd="http://www.w3.org/2001/XMLSchema" xmlns:xs="http://www.w3.org/2001/XMLSchema" xmlns:p="http://schemas.microsoft.com/office/2006/metadata/properties" xmlns:ns2="ccec75c8-b05a-4851-8535-1e9bf0dac62f" xmlns:ns3="7bea1558-75c2-4419-b703-cb4def246a78" targetNamespace="http://schemas.microsoft.com/office/2006/metadata/properties" ma:root="true" ma:fieldsID="de066faba9b87488e316c6a12f85439a" ns2:_="" ns3:_="">
    <xsd:import namespace="ccec75c8-b05a-4851-8535-1e9bf0dac62f"/>
    <xsd:import namespace="7bea1558-75c2-4419-b703-cb4def246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c75c8-b05a-4851-8535-1e9bf0dac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8799acf-7f7f-43b7-883d-61ac32eebf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a1558-75c2-4419-b703-cb4def246a7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b86f412-3e57-4308-bac0-0a5657a8d152}" ma:internalName="TaxCatchAll" ma:showField="CatchAllData" ma:web="7bea1558-75c2-4419-b703-cb4def246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c75c8-b05a-4851-8535-1e9bf0dac62f">
      <Terms xmlns="http://schemas.microsoft.com/office/infopath/2007/PartnerControls"/>
    </lcf76f155ced4ddcb4097134ff3c332f>
    <TaxCatchAll xmlns="7bea1558-75c2-4419-b703-cb4def246a78" xsi:nil="true"/>
  </documentManagement>
</p:properties>
</file>

<file path=customXml/itemProps1.xml><?xml version="1.0" encoding="utf-8"?>
<ds:datastoreItem xmlns:ds="http://schemas.openxmlformats.org/officeDocument/2006/customXml" ds:itemID="{9A4E49C7-1E9F-4E1C-8F09-49923EBCC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c75c8-b05a-4851-8535-1e9bf0dac62f"/>
    <ds:schemaRef ds:uri="7bea1558-75c2-4419-b703-cb4def246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37E51-6FC0-4D65-AA36-974D621749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2DC1A-2E6D-4587-8E69-06EF65CD30C8}">
  <ds:schemaRefs>
    <ds:schemaRef ds:uri="ccec75c8-b05a-4851-8535-1e9bf0dac62f"/>
    <ds:schemaRef ds:uri="http://schemas.microsoft.com/office/infopath/2007/PartnerControls"/>
    <ds:schemaRef ds:uri="7bea1558-75c2-4419-b703-cb4def246a78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 file variables</vt:lpstr>
      <vt:lpstr>overview</vt:lpstr>
      <vt:lpstr>ovrVolt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Pukha Lenee-Bluhm</dc:creator>
  <cp:keywords/>
  <dc:description/>
  <cp:lastModifiedBy>Steve Swindler</cp:lastModifiedBy>
  <cp:revision/>
  <dcterms:created xsi:type="dcterms:W3CDTF">2024-09-27T18:29:50Z</dcterms:created>
  <dcterms:modified xsi:type="dcterms:W3CDTF">2026-02-18T22:05:31Z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0x010100AC824470F8602B4E8831593945503AB2</vt:lpwstr>
  </property>
  <property fmtid="{D5CDD505-2E9C-101B-9397-08002B2CF9AE}" pid="3" name="Order">
    <vt:r8>95300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